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760" windowHeight="4520" tabRatio="751" activeTab="0"/>
  </bookViews>
  <sheets>
    <sheet name="SCHEDA" sheetId="1" r:id="rId1"/>
    <sheet name="SPESE" sheetId="2" r:id="rId2"/>
    <sheet name="ENTRATE" sheetId="3" r:id="rId3"/>
    <sheet name="SINTESI ECONOMICA" sheetId="4" r:id="rId4"/>
  </sheets>
  <definedNames>
    <definedName name="_xlnm.Print_Area" localSheetId="2">'ENTRATE'!$B$1:$G$55</definedName>
    <definedName name="_xlnm.Print_Area" localSheetId="3">'SINTESI ECONOMICA'!$B$1:$F$54</definedName>
    <definedName name="_xlnm.Print_Area" localSheetId="1">'SPESE'!$B$1:$K$163</definedName>
    <definedName name="_xlnm.Print_Titles" localSheetId="2">'ENTRATE'!$1:$6</definedName>
    <definedName name="_xlnm.Print_Titles" localSheetId="1">'SPESE'!$1:$6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<sst xmlns="http://schemas.openxmlformats.org/spreadsheetml/2006/main" count="349" uniqueCount="146">
  <si>
    <t>Acquisto di arredi e attrezzature</t>
  </si>
  <si>
    <t>Personale dipendente</t>
  </si>
  <si>
    <t>Collaborazioni</t>
  </si>
  <si>
    <t>dal proponente</t>
  </si>
  <si>
    <t>da terzi</t>
  </si>
  <si>
    <t>quantità</t>
  </si>
  <si>
    <t>Acquisto mezzi di trasporto</t>
  </si>
  <si>
    <t>RISORSE UMANE</t>
  </si>
  <si>
    <t>Prestazioni di terzi</t>
  </si>
  <si>
    <t>descrizione</t>
  </si>
  <si>
    <t>costo unit.</t>
  </si>
  <si>
    <t>qualifica</t>
  </si>
  <si>
    <t>n. soggetti</t>
  </si>
  <si>
    <t>n. ore</t>
  </si>
  <si>
    <t>costo orario  lordo</t>
  </si>
  <si>
    <t>costo orario  figurativo</t>
  </si>
  <si>
    <t>costo unitario</t>
  </si>
  <si>
    <t>COSTI DI STRUTTURA</t>
  </si>
  <si>
    <t>Affitto / comodato beni immobili</t>
  </si>
  <si>
    <t>n. mesi</t>
  </si>
  <si>
    <t>Noleggio / comodato di altri beni</t>
  </si>
  <si>
    <t>costo mensile</t>
  </si>
  <si>
    <t>numero mesi</t>
  </si>
  <si>
    <t>COSTO TOTALE</t>
  </si>
  <si>
    <t>dai co - partecipanti</t>
  </si>
  <si>
    <t>Quota parte spese generali</t>
  </si>
  <si>
    <t>Percentuale di utilizzo</t>
  </si>
  <si>
    <t>RISORSE PROPRIE</t>
  </si>
  <si>
    <t>Altre risorse proprie</t>
  </si>
  <si>
    <t>Proponente</t>
  </si>
  <si>
    <t>Progetto</t>
  </si>
  <si>
    <t>PROSPETTO DELLE ENTRATE</t>
  </si>
  <si>
    <t>Patrimonio disponibile</t>
  </si>
  <si>
    <t>VENDITA DI PRODOTTI E SERVIZI</t>
  </si>
  <si>
    <t>quantita'</t>
  </si>
  <si>
    <t>ricavo unitario</t>
  </si>
  <si>
    <t>Ricavi a fronte della vendita di beni</t>
  </si>
  <si>
    <t>Ricavi a fronte della vendita di servizi</t>
  </si>
  <si>
    <t>RACCOLTA FONDI</t>
  </si>
  <si>
    <t>contributo unitario</t>
  </si>
  <si>
    <t xml:space="preserve">DETTAGLIO DELLE SPESE </t>
  </si>
  <si>
    <t>SOGGETTO PROPONENTE</t>
  </si>
  <si>
    <t>NOME DEL PROGETTO</t>
  </si>
  <si>
    <t>Nome progetto</t>
  </si>
  <si>
    <t>Ristrutturazione, manutenzione immobili</t>
  </si>
  <si>
    <t>TOTALE INVESTIMENTI</t>
  </si>
  <si>
    <t>TOTALE RISORSE UMANE</t>
  </si>
  <si>
    <t>Acquisto di beni</t>
  </si>
  <si>
    <t>TOTALE COSTI DI STRUTTURA</t>
  </si>
  <si>
    <t>QUOTE CONFERITE DAL PROPONENTE</t>
  </si>
  <si>
    <t>QUOTE CONFERITE DA TERZI</t>
  </si>
  <si>
    <t>QUOTE CONFERITE DAI CO-PARTECIPANTI</t>
  </si>
  <si>
    <t>SPESE</t>
  </si>
  <si>
    <t>Contributi da altri enti</t>
  </si>
  <si>
    <t>CONTRIBUTO RICHIESTO ALLA FONDAZIONE SOCIAL</t>
  </si>
  <si>
    <t>TOTALE ENTRATE</t>
  </si>
  <si>
    <t>Altri costi di struttura</t>
  </si>
  <si>
    <t>Acquisto di servizi</t>
  </si>
  <si>
    <t>costi vari di gestione progetto</t>
  </si>
  <si>
    <t>COSTI TOTALI</t>
  </si>
  <si>
    <t>Studi ricerche e promo</t>
  </si>
  <si>
    <t>TOTALE COSTI DI GESTIONE</t>
  </si>
  <si>
    <t>FONTI PER LA COPERTURA DEL FABISOGNO</t>
  </si>
  <si>
    <t xml:space="preserve">SINTESI ECONOMICA </t>
  </si>
  <si>
    <t>TOTALE SPESE</t>
  </si>
  <si>
    <t>ENTRATE</t>
  </si>
  <si>
    <t>QUOTE DI COSTI CONFERITE</t>
  </si>
  <si>
    <t xml:space="preserve">TOTALE QUOTE DI COSTI CONFERITE </t>
  </si>
  <si>
    <t>TOTALE FONTI PER LA COPERTURA DEL FABISOGNO</t>
  </si>
  <si>
    <t>Volontari e lavoro svolto a titolo gratuito</t>
  </si>
  <si>
    <t>rimborsi spese</t>
  </si>
  <si>
    <t>Vitto</t>
  </si>
  <si>
    <t>alloggio</t>
  </si>
  <si>
    <t>trasporti</t>
  </si>
  <si>
    <t>AVANZO / DISAVANZO</t>
  </si>
  <si>
    <t>INVESTIMENTI</t>
  </si>
  <si>
    <t>Altri investimenti materiali</t>
  </si>
  <si>
    <t>Investimenti immateriali</t>
  </si>
  <si>
    <t>COSTI DI GESTIONE PROGETTO</t>
  </si>
  <si>
    <t>Iniziative pubbliche</t>
  </si>
  <si>
    <t>qualifica / funzione</t>
  </si>
  <si>
    <t>Utenze e consumi</t>
  </si>
  <si>
    <t>TOTALE SPESE DA FINANZIARE</t>
  </si>
  <si>
    <t>CONFERIMENTO GRATUITO</t>
  </si>
  <si>
    <t>Descrizione</t>
  </si>
  <si>
    <t>Importo</t>
  </si>
  <si>
    <t>BANDO 2014</t>
  </si>
  <si>
    <t>QUOTA DA ACQUISTARE</t>
  </si>
  <si>
    <t>ERR</t>
  </si>
  <si>
    <t>ESTATE IN CITTA ONLUS</t>
  </si>
  <si>
    <t>LOCALI RICREATIVI</t>
  </si>
  <si>
    <t>ENERGIA ELETTRICA</t>
  </si>
  <si>
    <t>COORDINATORE</t>
  </si>
  <si>
    <t>ANIMATORI</t>
  </si>
  <si>
    <t>canone mensile  o costo figurativo</t>
  </si>
  <si>
    <t>cuoco</t>
  </si>
  <si>
    <t>IMBIANCTURA LOCALI</t>
  </si>
  <si>
    <t>MESSA A NORMA IMPIANTO ELETTRICO</t>
  </si>
  <si>
    <t>CUOCO</t>
  </si>
  <si>
    <t>COMODATO ATTREZZATURA PER CUCINA</t>
  </si>
  <si>
    <t>EDUCATORI</t>
  </si>
  <si>
    <t>MATERIALE PER ANIMAZIONE E DIDATTICO</t>
  </si>
  <si>
    <t>DERRATE PER PASTI</t>
  </si>
  <si>
    <t>SPESE PER EDUCATORI</t>
  </si>
  <si>
    <t>TAVOLI</t>
  </si>
  <si>
    <t>SEDIE</t>
  </si>
  <si>
    <t>METODO CORSO DI INGLESE</t>
  </si>
  <si>
    <t>PULIZIE GIORNALIERE</t>
  </si>
  <si>
    <t>MATERIALE PROMOZIONALE</t>
  </si>
  <si>
    <t>QUOTA DI ISCRIZIONE BAMBINI</t>
  </si>
  <si>
    <t>COMUNE</t>
  </si>
  <si>
    <t xml:space="preserve">FESTA </t>
  </si>
  <si>
    <t xml:space="preserve">AVANZO DI GESTIONE </t>
  </si>
  <si>
    <t>Bambini</t>
  </si>
  <si>
    <t>5 giorni settimana per 2 mesi</t>
  </si>
  <si>
    <t xml:space="preserve">coordinatore </t>
  </si>
  <si>
    <t>educatori</t>
  </si>
  <si>
    <t>animatori</t>
  </si>
  <si>
    <t>quota individuale</t>
  </si>
  <si>
    <t>Partner</t>
  </si>
  <si>
    <t>Comune</t>
  </si>
  <si>
    <t>Comune : uso gratuito locali e spazi</t>
  </si>
  <si>
    <t>scuola : educatori - metodo "inglese giocando"</t>
  </si>
  <si>
    <t>Fondi</t>
  </si>
  <si>
    <t>FONDAZIONE CRA</t>
  </si>
  <si>
    <t>Fondazione CRA</t>
  </si>
  <si>
    <t>Lavagna</t>
  </si>
  <si>
    <t>giornate</t>
  </si>
  <si>
    <t>Euro</t>
  </si>
  <si>
    <t>Addetti</t>
  </si>
  <si>
    <t>negozianti : derrate (50%)</t>
  </si>
  <si>
    <t>RIMBORSO TRASFERTA COORDINATORE</t>
  </si>
  <si>
    <t>ore giornaliere</t>
  </si>
  <si>
    <t>volontario</t>
  </si>
  <si>
    <t>conferiti dalla scuola</t>
  </si>
  <si>
    <t>VALORE TOTALE DEL PROGETTO</t>
  </si>
  <si>
    <t>QUOTA TOTALE RICHIESTA A SOCIAL</t>
  </si>
  <si>
    <t>PERCENTUALE RICHIESTA A SOCIAL</t>
  </si>
  <si>
    <t>SEGRETERIA</t>
  </si>
  <si>
    <t>Costo totale</t>
  </si>
  <si>
    <t>n. ore per soggetto</t>
  </si>
  <si>
    <t>CENTRI ESTIVI IN CITTADELLA in inglese</t>
  </si>
  <si>
    <t>impiegato</t>
  </si>
  <si>
    <t xml:space="preserve">pro loco : cucina </t>
  </si>
  <si>
    <t>ASSICURAZIONE</t>
  </si>
  <si>
    <t>SPESE TELEFONICHE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</si>
</sst>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[$-410]dddd\ d\ mmmm\ yyyy"/>
    <numFmt numFmtId="167" formatCode="h\.mm\.ss"/>
    <numFmt numFmtId="168" formatCode="_-[$€-410]\ * #,##0.00_-;\-[$€-410]\ * #,##0.00_-;_-[$€-410]\ * &quot;-&quot;??_-;_-@_-"/>
    <numFmt numFmtId="169" formatCode="0.0%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0"/>
      <color indexed="57"/>
      <name val="Calibri"/>
      <family val="2"/>
    </font>
    <font>
      <b/>
      <sz val="13"/>
      <color indexed="57"/>
      <name val="Calibri"/>
      <family val="2"/>
    </font>
    <font>
      <sz val="11"/>
      <color indexed="57"/>
      <name val="Calibri"/>
      <family val="2"/>
    </font>
    <font>
      <sz val="11"/>
      <color indexed="23"/>
      <name val="Calibri"/>
      <family val="2"/>
    </font>
    <font>
      <b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23"/>
      <name val="Calibri"/>
      <family val="2"/>
    </font>
    <font>
      <b/>
      <sz val="12"/>
      <color indexed="63"/>
      <name val="Calibri"/>
      <family val="2"/>
    </font>
    <font>
      <b/>
      <sz val="12"/>
      <color indexed="23"/>
      <name val="Calibri"/>
      <family val="2"/>
    </font>
    <font>
      <sz val="10"/>
      <color indexed="62"/>
      <name val="Calibri"/>
      <family val="2"/>
    </font>
    <font>
      <b/>
      <sz val="12"/>
      <color indexed="62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u val="single"/>
      <sz val="11"/>
      <color indexed="63"/>
      <name val="Calibri"/>
      <family val="2"/>
    </font>
    <font>
      <sz val="18"/>
      <color indexed="63"/>
      <name val="Calibri"/>
      <family val="2"/>
    </font>
    <font>
      <b/>
      <sz val="14"/>
      <color indexed="23"/>
      <name val="Calibri"/>
      <family val="2"/>
    </font>
    <font>
      <b/>
      <u val="single"/>
      <sz val="13"/>
      <color indexed="62"/>
      <name val="Calibri"/>
      <family val="2"/>
    </font>
    <font>
      <b/>
      <sz val="13"/>
      <color indexed="62"/>
      <name val="Calibri"/>
      <family val="2"/>
    </font>
    <font>
      <b/>
      <u val="single"/>
      <sz val="12"/>
      <color indexed="62"/>
      <name val="Calibri"/>
      <family val="2"/>
    </font>
    <font>
      <sz val="12"/>
      <color indexed="8"/>
      <name val="Calibri"/>
      <family val="2"/>
    </font>
    <font>
      <b/>
      <u val="single"/>
      <sz val="13"/>
      <color indexed="9"/>
      <name val="Calibri"/>
      <family val="2"/>
    </font>
    <font>
      <b/>
      <sz val="13"/>
      <color indexed="9"/>
      <name val="Calibri"/>
      <family val="2"/>
    </font>
    <font>
      <b/>
      <sz val="18"/>
      <color indexed="9"/>
      <name val="Calibri"/>
      <family val="2"/>
    </font>
    <font>
      <b/>
      <u val="single"/>
      <sz val="14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53"/>
      <name val="Calibri"/>
      <family val="2"/>
    </font>
    <font>
      <b/>
      <sz val="16"/>
      <color indexed="53"/>
      <name val="Calibri"/>
      <family val="2"/>
    </font>
    <font>
      <b/>
      <sz val="13"/>
      <color indexed="60"/>
      <name val="Calibri"/>
      <family val="2"/>
    </font>
    <font>
      <b/>
      <sz val="10"/>
      <color indexed="9"/>
      <name val="Calibri"/>
      <family val="2"/>
    </font>
    <font>
      <sz val="12"/>
      <color indexed="57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0"/>
      <name val="Calibri"/>
      <family val="2"/>
    </font>
    <font>
      <b/>
      <i/>
      <sz val="11"/>
      <color indexed="63"/>
      <name val="Comic Sans MS"/>
      <family val="4"/>
    </font>
    <font>
      <b/>
      <sz val="18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2060"/>
      <name val="Calibri"/>
      <family val="2"/>
    </font>
    <font>
      <sz val="10"/>
      <color theme="8" tint="-0.4999699890613556"/>
      <name val="Calibri"/>
      <family val="2"/>
    </font>
    <font>
      <b/>
      <sz val="13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6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theme="0" tint="-0.4999699890613556"/>
      <name val="Calibri"/>
      <family val="2"/>
    </font>
    <font>
      <b/>
      <sz val="12"/>
      <color theme="1" tint="0.34999001026153564"/>
      <name val="Calibri"/>
      <family val="2"/>
    </font>
    <font>
      <b/>
      <sz val="12"/>
      <color theme="0" tint="-0.4999699890613556"/>
      <name val="Calibri"/>
      <family val="2"/>
    </font>
    <font>
      <sz val="11"/>
      <color rgb="FFC00000"/>
      <name val="Calibri"/>
      <family val="2"/>
    </font>
    <font>
      <sz val="11"/>
      <color theme="4" tint="-0.24997000396251678"/>
      <name val="Calibri"/>
      <family val="2"/>
    </font>
    <font>
      <sz val="11"/>
      <color theme="4" tint="-0.4999699890613556"/>
      <name val="Calibri"/>
      <family val="2"/>
    </font>
    <font>
      <sz val="10"/>
      <color theme="4" tint="-0.4999699890613556"/>
      <name val="Calibri"/>
      <family val="2"/>
    </font>
    <font>
      <b/>
      <sz val="12"/>
      <color theme="4" tint="-0.24997000396251678"/>
      <name val="Calibri"/>
      <family val="2"/>
    </font>
    <font>
      <sz val="11"/>
      <color theme="1" tint="0.49998000264167786"/>
      <name val="Calibri"/>
      <family val="2"/>
    </font>
    <font>
      <sz val="11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u val="single"/>
      <sz val="11"/>
      <color rgb="FF333333"/>
      <name val="Calibri"/>
      <family val="2"/>
    </font>
    <font>
      <b/>
      <sz val="14"/>
      <color rgb="FF333333"/>
      <name val="Calibri"/>
      <family val="2"/>
    </font>
    <font>
      <b/>
      <sz val="11"/>
      <color theme="1" tint="0.34999001026153564"/>
      <name val="Calibri"/>
      <family val="2"/>
    </font>
    <font>
      <u val="single"/>
      <sz val="11"/>
      <color theme="1" tint="0.34999001026153564"/>
      <name val="Calibri"/>
      <family val="2"/>
    </font>
    <font>
      <sz val="18"/>
      <color theme="1" tint="0.34999001026153564"/>
      <name val="Calibri"/>
      <family val="2"/>
    </font>
    <font>
      <b/>
      <sz val="14"/>
      <color theme="0" tint="-0.4999699890613556"/>
      <name val="Calibri"/>
      <family val="2"/>
    </font>
    <font>
      <b/>
      <u val="single"/>
      <sz val="13"/>
      <color theme="4" tint="-0.4999699890613556"/>
      <name val="Calibri"/>
      <family val="2"/>
    </font>
    <font>
      <b/>
      <sz val="13"/>
      <color theme="4" tint="-0.4999699890613556"/>
      <name val="Calibri"/>
      <family val="2"/>
    </font>
    <font>
      <b/>
      <u val="single"/>
      <sz val="12"/>
      <color theme="4" tint="-0.4999699890613556"/>
      <name val="Calibri"/>
      <family val="2"/>
    </font>
    <font>
      <sz val="12"/>
      <color theme="1"/>
      <name val="Calibri"/>
      <family val="2"/>
    </font>
    <font>
      <b/>
      <u val="single"/>
      <sz val="13"/>
      <color theme="0"/>
      <name val="Calibri"/>
      <family val="2"/>
    </font>
    <font>
      <b/>
      <sz val="13"/>
      <color theme="0"/>
      <name val="Calibri"/>
      <family val="2"/>
    </font>
    <font>
      <b/>
      <sz val="18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2"/>
      <color theme="4" tint="-0.4999699890613556"/>
      <name val="Calibri"/>
      <family val="2"/>
    </font>
    <font>
      <sz val="12"/>
      <color theme="4" tint="-0.4999699890613556"/>
      <name val="Calibri"/>
      <family val="2"/>
    </font>
    <font>
      <b/>
      <sz val="18"/>
      <color theme="1" tint="0.34999001026153564"/>
      <name val="Calibri"/>
      <family val="2"/>
    </font>
    <font>
      <b/>
      <sz val="18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16"/>
      <color theme="9" tint="-0.24997000396251678"/>
      <name val="Calibri"/>
      <family val="2"/>
    </font>
    <font>
      <b/>
      <sz val="13"/>
      <color theme="9" tint="-0.4999699890613556"/>
      <name val="Calibri"/>
      <family val="2"/>
    </font>
    <font>
      <b/>
      <sz val="10"/>
      <color theme="0"/>
      <name val="Calibri"/>
      <family val="2"/>
    </font>
    <font>
      <sz val="12"/>
      <color theme="8" tint="-0.4999699890613556"/>
      <name val="Calibri"/>
      <family val="2"/>
    </font>
    <font>
      <b/>
      <sz val="11"/>
      <color theme="9" tint="-0.24993999302387238"/>
      <name val="Calibri"/>
      <family val="2"/>
    </font>
    <font>
      <u val="single"/>
      <sz val="11"/>
      <color rgb="FFC00000"/>
      <name val="Calibri"/>
      <family val="2"/>
    </font>
    <font>
      <b/>
      <i/>
      <sz val="11"/>
      <color theme="1" tint="0.34999001026153564"/>
      <name val="Comic Sans MS"/>
      <family val="4"/>
    </font>
    <font>
      <b/>
      <sz val="18"/>
      <color theme="0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499976634979"/>
      </top>
      <bottom>
        <color indexed="63"/>
      </bottom>
    </border>
    <border>
      <left style="thin">
        <color theme="4" tint="0.39991000294685364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thin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thin"/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>
        <color indexed="63"/>
      </right>
      <top style="thin"/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>
        <color indexed="63"/>
      </right>
      <top style="thin"/>
      <bottom style="thin"/>
    </border>
    <border>
      <left style="thin">
        <color theme="4" tint="0.599960029125213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600291252136"/>
      </right>
      <top>
        <color indexed="63"/>
      </top>
      <bottom>
        <color indexed="63"/>
      </bottom>
    </border>
    <border>
      <left style="medium">
        <color rgb="FFF68E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medium">
        <color theme="4" tint="0.39991000294685364"/>
      </right>
      <top>
        <color indexed="63"/>
      </top>
      <bottom>
        <color indexed="63"/>
      </bottom>
    </border>
    <border>
      <left style="medium">
        <color theme="4" tint="0.39991000294685364"/>
      </left>
      <right style="thin">
        <color theme="4" tint="0.39991000294685364"/>
      </right>
      <top style="thin">
        <color theme="4" tint="0.3999499976634979"/>
      </top>
      <bottom>
        <color indexed="63"/>
      </bottom>
    </border>
    <border>
      <left style="medium">
        <color theme="4" tint="0.39991000294685364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1000294685364"/>
      </right>
      <top>
        <color indexed="63"/>
      </top>
      <bottom style="thin">
        <color theme="4" tint="0.3999499976634979"/>
      </bottom>
    </border>
    <border>
      <left style="medium">
        <color theme="4" tint="0.3999100029468536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1000294685364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theme="4" tint="0.39991000294685364"/>
      </left>
      <right>
        <color indexed="63"/>
      </right>
      <top style="thin">
        <color theme="4" tint="0.3999499976634979"/>
      </top>
      <bottom>
        <color indexed="63"/>
      </bottom>
    </border>
    <border>
      <left style="thick">
        <color theme="4" tint="0.39987999200820923"/>
      </left>
      <right style="thick">
        <color theme="4" tint="0.39987999200820923"/>
      </right>
      <top style="thick">
        <color theme="4" tint="0.39987999200820923"/>
      </top>
      <bottom style="thick">
        <color theme="4" tint="0.3998799920082092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9" tint="-0.24993999302387238"/>
      </left>
      <right style="thin">
        <color theme="0" tint="-0.24993999302387238"/>
      </right>
      <top style="thin">
        <color theme="9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9" tint="-0.24993999302387238"/>
      </top>
      <bottom>
        <color indexed="63"/>
      </bottom>
    </border>
    <border>
      <left style="thin">
        <color theme="0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9" tint="-0.24993999302387238"/>
      </left>
      <right style="thin">
        <color theme="0" tint="-0.3499799966812134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 style="thin">
        <color theme="9" tint="-0.24993999302387238"/>
      </right>
      <top style="thin">
        <color theme="0" tint="-0.24993999302387238"/>
      </top>
      <bottom>
        <color indexed="63"/>
      </bottom>
    </border>
    <border>
      <left style="thin">
        <color theme="9" tint="-0.24993999302387238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9" tint="-0.24993999302387238"/>
      </right>
      <top>
        <color indexed="63"/>
      </top>
      <bottom>
        <color indexed="63"/>
      </bottom>
    </border>
    <border>
      <left style="thin">
        <color theme="9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9" tint="-0.24993999302387238"/>
      </right>
      <top>
        <color indexed="63"/>
      </top>
      <bottom style="thin">
        <color theme="0" tint="-0.24993999302387238"/>
      </bottom>
    </border>
    <border>
      <left style="thin">
        <color theme="9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9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9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9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9" tint="-0.24993999302387238"/>
      </bottom>
    </border>
    <border>
      <left style="thin">
        <color theme="0" tint="-0.24993999302387238"/>
      </left>
      <right style="thin">
        <color theme="9" tint="-0.24993999302387238"/>
      </right>
      <top style="thin">
        <color theme="0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0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0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4999699890613556"/>
      </right>
      <top>
        <color indexed="63"/>
      </top>
      <bottom style="thin">
        <color theme="0" tint="-0.149959996342659"/>
      </bottom>
    </border>
    <border>
      <left style="medium">
        <color theme="0" tint="-0.4999699890613556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4999699890613556"/>
      </left>
      <right>
        <color indexed="63"/>
      </right>
      <top style="thin">
        <color theme="0" tint="-0.149959996342659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499969989061355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>
        <color theme="0" tint="-0.4999699890613556"/>
      </bottom>
    </border>
    <border>
      <left style="thin">
        <color theme="0" tint="-0.149959996342659"/>
      </left>
      <right style="medium">
        <color theme="0" tint="-0.4999699890613556"/>
      </right>
      <top style="thin">
        <color theme="0" tint="-0.149959996342659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4" tint="0.39991000294685364"/>
      </left>
      <right>
        <color indexed="63"/>
      </right>
      <top>
        <color indexed="63"/>
      </top>
      <bottom>
        <color indexed="63"/>
      </bottom>
    </border>
    <border>
      <left style="thin">
        <color theme="4" tint="0.5999600291252136"/>
      </left>
      <right style="thin">
        <color theme="4" tint="0.3999499976634979"/>
      </right>
      <top>
        <color indexed="63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>
        <color indexed="63"/>
      </bottom>
    </border>
    <border>
      <left style="thin">
        <color theme="4" tint="0.3999499976634979"/>
      </left>
      <right style="thin">
        <color theme="4" tint="0.5999600291252136"/>
      </right>
      <top>
        <color indexed="63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 style="medium">
        <color theme="4" tint="0.39991000294685364"/>
      </left>
      <right>
        <color indexed="63"/>
      </right>
      <top>
        <color indexed="63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2" applyNumberFormat="0" applyFill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60" fillId="26" borderId="3" applyNumberFormat="0" applyAlignment="0" applyProtection="0"/>
    <xf numFmtId="0" fontId="61" fillId="27" borderId="1" applyNumberFormat="0" applyAlignment="0" applyProtection="0"/>
    <xf numFmtId="41" fontId="1" fillId="0" borderId="0" applyFon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1" fillId="30" borderId="4" applyNumberFormat="0" applyFont="0" applyAlignment="0" applyProtection="0"/>
    <xf numFmtId="0" fontId="64" fillId="19" borderId="5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wrapText="1"/>
    </xf>
    <xf numFmtId="3" fontId="73" fillId="0" borderId="0" xfId="0" applyNumberFormat="1" applyFont="1" applyAlignment="1">
      <alignment/>
    </xf>
    <xf numFmtId="3" fontId="73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center"/>
    </xf>
    <xf numFmtId="3" fontId="74" fillId="0" borderId="0" xfId="0" applyNumberFormat="1" applyFont="1" applyAlignment="1">
      <alignment/>
    </xf>
    <xf numFmtId="170" fontId="75" fillId="32" borderId="10" xfId="0" applyNumberFormat="1" applyFont="1" applyFill="1" applyBorder="1" applyAlignment="1">
      <alignment horizontal="center" vertical="center" wrapText="1"/>
    </xf>
    <xf numFmtId="4" fontId="75" fillId="32" borderId="11" xfId="0" applyNumberFormat="1" applyFont="1" applyFill="1" applyBorder="1" applyAlignment="1">
      <alignment horizontal="center" vertical="center" wrapText="1"/>
    </xf>
    <xf numFmtId="170" fontId="75" fillId="32" borderId="11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Alignment="1">
      <alignment vertical="center" wrapText="1"/>
    </xf>
    <xf numFmtId="3" fontId="75" fillId="32" borderId="10" xfId="0" applyNumberFormat="1" applyFont="1" applyFill="1" applyBorder="1" applyAlignment="1">
      <alignment horizontal="center" vertical="center" wrapText="1"/>
    </xf>
    <xf numFmtId="170" fontId="75" fillId="32" borderId="11" xfId="0" applyNumberFormat="1" applyFont="1" applyFill="1" applyBorder="1" applyAlignment="1">
      <alignment horizontal="center"/>
    </xf>
    <xf numFmtId="4" fontId="75" fillId="32" borderId="11" xfId="0" applyNumberFormat="1" applyFont="1" applyFill="1" applyBorder="1" applyAlignment="1">
      <alignment horizontal="center"/>
    </xf>
    <xf numFmtId="3" fontId="76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/>
    </xf>
    <xf numFmtId="3" fontId="77" fillId="0" borderId="0" xfId="0" applyNumberFormat="1" applyFont="1" applyFill="1" applyBorder="1" applyAlignment="1">
      <alignment/>
    </xf>
    <xf numFmtId="170" fontId="77" fillId="0" borderId="0" xfId="0" applyNumberFormat="1" applyFont="1" applyFill="1" applyBorder="1" applyAlignment="1">
      <alignment horizontal="center"/>
    </xf>
    <xf numFmtId="4" fontId="77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left" vertical="top" wrapText="1"/>
    </xf>
    <xf numFmtId="4" fontId="75" fillId="32" borderId="12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 vertical="top" wrapText="1"/>
    </xf>
    <xf numFmtId="3" fontId="78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 vertical="top" wrapText="1"/>
    </xf>
    <xf numFmtId="3" fontId="73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vertical="top" wrapText="1"/>
    </xf>
    <xf numFmtId="3" fontId="79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vertical="top"/>
    </xf>
    <xf numFmtId="0" fontId="80" fillId="0" borderId="0" xfId="0" applyFont="1" applyAlignment="1">
      <alignment/>
    </xf>
    <xf numFmtId="3" fontId="8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82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0" fontId="80" fillId="0" borderId="0" xfId="0" applyFont="1" applyAlignment="1">
      <alignment vertical="top"/>
    </xf>
    <xf numFmtId="3" fontId="75" fillId="32" borderId="13" xfId="0" applyNumberFormat="1" applyFont="1" applyFill="1" applyBorder="1" applyAlignment="1">
      <alignment horizontal="left" vertical="center"/>
    </xf>
    <xf numFmtId="3" fontId="75" fillId="32" borderId="10" xfId="0" applyNumberFormat="1" applyFont="1" applyFill="1" applyBorder="1" applyAlignment="1">
      <alignment horizontal="left" vertical="center"/>
    </xf>
    <xf numFmtId="3" fontId="77" fillId="0" borderId="0" xfId="0" applyNumberFormat="1" applyFont="1" applyFill="1" applyBorder="1" applyAlignment="1">
      <alignment horizontal="left" vertical="center" wrapText="1"/>
    </xf>
    <xf numFmtId="3" fontId="75" fillId="32" borderId="13" xfId="0" applyNumberFormat="1" applyFont="1" applyFill="1" applyBorder="1" applyAlignment="1">
      <alignment horizontal="left" vertical="center" wrapText="1"/>
    </xf>
    <xf numFmtId="3" fontId="75" fillId="32" borderId="10" xfId="0" applyNumberFormat="1" applyFont="1" applyFill="1" applyBorder="1" applyAlignment="1">
      <alignment horizontal="left" vertical="center" wrapText="1"/>
    </xf>
    <xf numFmtId="170" fontId="75" fillId="32" borderId="10" xfId="0" applyNumberFormat="1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left" vertical="center"/>
    </xf>
    <xf numFmtId="170" fontId="77" fillId="0" borderId="0" xfId="0" applyNumberFormat="1" applyFont="1" applyFill="1" applyBorder="1" applyAlignment="1">
      <alignment horizontal="left" vertical="center"/>
    </xf>
    <xf numFmtId="4" fontId="75" fillId="32" borderId="14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left" vertical="center"/>
    </xf>
    <xf numFmtId="3" fontId="84" fillId="0" borderId="0" xfId="0" applyNumberFormat="1" applyFont="1" applyFill="1" applyBorder="1" applyAlignment="1">
      <alignment/>
    </xf>
    <xf numFmtId="3" fontId="85" fillId="0" borderId="0" xfId="0" applyNumberFormat="1" applyFont="1" applyAlignment="1">
      <alignment/>
    </xf>
    <xf numFmtId="3" fontId="86" fillId="0" borderId="0" xfId="0" applyNumberFormat="1" applyFont="1" applyAlignment="1">
      <alignment horizontal="left"/>
    </xf>
    <xf numFmtId="3" fontId="86" fillId="0" borderId="0" xfId="0" applyNumberFormat="1" applyFont="1" applyAlignment="1">
      <alignment/>
    </xf>
    <xf numFmtId="3" fontId="87" fillId="8" borderId="15" xfId="0" applyNumberFormat="1" applyFont="1" applyFill="1" applyBorder="1" applyAlignment="1">
      <alignment horizontal="left" wrapText="1"/>
    </xf>
    <xf numFmtId="3" fontId="87" fillId="8" borderId="16" xfId="0" applyNumberFormat="1" applyFont="1" applyFill="1" applyBorder="1" applyAlignment="1">
      <alignment horizontal="left" wrapText="1"/>
    </xf>
    <xf numFmtId="3" fontId="87" fillId="8" borderId="17" xfId="0" applyNumberFormat="1" applyFont="1" applyFill="1" applyBorder="1" applyAlignment="1">
      <alignment horizontal="center" wrapText="1"/>
    </xf>
    <xf numFmtId="3" fontId="88" fillId="0" borderId="0" xfId="0" applyNumberFormat="1" applyFont="1" applyAlignment="1">
      <alignment/>
    </xf>
    <xf numFmtId="0" fontId="81" fillId="0" borderId="0" xfId="0" applyFont="1" applyAlignment="1" quotePrefix="1">
      <alignment horizontal="left" vertical="top" wrapText="1"/>
    </xf>
    <xf numFmtId="0" fontId="81" fillId="0" borderId="0" xfId="0" applyFont="1" applyAlignment="1" quotePrefix="1">
      <alignment vertical="top"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90" fillId="0" borderId="0" xfId="0" applyFont="1" applyAlignment="1">
      <alignment/>
    </xf>
    <xf numFmtId="3" fontId="91" fillId="0" borderId="0" xfId="0" applyNumberFormat="1" applyFont="1" applyAlignment="1">
      <alignment horizontal="center"/>
    </xf>
    <xf numFmtId="3" fontId="90" fillId="0" borderId="0" xfId="0" applyNumberFormat="1" applyFont="1" applyAlignment="1">
      <alignment/>
    </xf>
    <xf numFmtId="3" fontId="90" fillId="0" borderId="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3" fontId="96" fillId="0" borderId="0" xfId="0" applyNumberFormat="1" applyFont="1" applyAlignment="1">
      <alignment horizontal="left"/>
    </xf>
    <xf numFmtId="0" fontId="90" fillId="0" borderId="18" xfId="0" applyFont="1" applyBorder="1" applyAlignment="1">
      <alignment/>
    </xf>
    <xf numFmtId="0" fontId="90" fillId="0" borderId="0" xfId="0" applyFont="1" applyBorder="1" applyAlignment="1">
      <alignment/>
    </xf>
    <xf numFmtId="3" fontId="90" fillId="0" borderId="18" xfId="0" applyNumberFormat="1" applyFont="1" applyBorder="1" applyAlignment="1">
      <alignment/>
    </xf>
    <xf numFmtId="3" fontId="90" fillId="0" borderId="19" xfId="0" applyNumberFormat="1" applyFont="1" applyBorder="1" applyAlignment="1">
      <alignment/>
    </xf>
    <xf numFmtId="0" fontId="96" fillId="0" borderId="20" xfId="0" applyFont="1" applyBorder="1" applyAlignment="1">
      <alignment/>
    </xf>
    <xf numFmtId="3" fontId="96" fillId="0" borderId="21" xfId="0" applyNumberFormat="1" applyFont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18" xfId="0" applyNumberFormat="1" applyFont="1" applyBorder="1" applyAlignment="1">
      <alignment/>
    </xf>
    <xf numFmtId="3" fontId="97" fillId="0" borderId="0" xfId="0" applyNumberFormat="1" applyFont="1" applyBorder="1" applyAlignment="1">
      <alignment/>
    </xf>
    <xf numFmtId="3" fontId="97" fillId="0" borderId="19" xfId="0" applyNumberFormat="1" applyFont="1" applyBorder="1" applyAlignment="1">
      <alignment/>
    </xf>
    <xf numFmtId="0" fontId="91" fillId="0" borderId="0" xfId="0" applyFont="1" applyAlignment="1">
      <alignment/>
    </xf>
    <xf numFmtId="3" fontId="90" fillId="0" borderId="19" xfId="0" applyNumberFormat="1" applyFont="1" applyBorder="1" applyAlignment="1">
      <alignment/>
    </xf>
    <xf numFmtId="0" fontId="98" fillId="0" borderId="0" xfId="0" applyFont="1" applyAlignment="1">
      <alignment/>
    </xf>
    <xf numFmtId="0" fontId="91" fillId="0" borderId="0" xfId="0" applyFont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22" xfId="0" applyNumberFormat="1" applyFont="1" applyBorder="1" applyAlignment="1">
      <alignment/>
    </xf>
    <xf numFmtId="0" fontId="90" fillId="0" borderId="0" xfId="0" applyFont="1" applyBorder="1" applyAlignment="1">
      <alignment horizontal="center"/>
    </xf>
    <xf numFmtId="0" fontId="96" fillId="0" borderId="23" xfId="0" applyFont="1" applyBorder="1" applyAlignment="1">
      <alignment/>
    </xf>
    <xf numFmtId="0" fontId="97" fillId="0" borderId="0" xfId="0" applyFont="1" applyBorder="1" applyAlignment="1">
      <alignment/>
    </xf>
    <xf numFmtId="0" fontId="91" fillId="0" borderId="24" xfId="0" applyFont="1" applyBorder="1" applyAlignment="1">
      <alignment/>
    </xf>
    <xf numFmtId="0" fontId="91" fillId="0" borderId="25" xfId="0" applyFont="1" applyBorder="1" applyAlignment="1">
      <alignment/>
    </xf>
    <xf numFmtId="0" fontId="95" fillId="0" borderId="0" xfId="0" applyFont="1" applyBorder="1" applyAlignment="1">
      <alignment/>
    </xf>
    <xf numFmtId="0" fontId="90" fillId="0" borderId="26" xfId="0" applyFont="1" applyBorder="1" applyAlignment="1">
      <alignment/>
    </xf>
    <xf numFmtId="3" fontId="90" fillId="0" borderId="27" xfId="0" applyNumberFormat="1" applyFont="1" applyBorder="1" applyAlignment="1">
      <alignment/>
    </xf>
    <xf numFmtId="0" fontId="97" fillId="0" borderId="18" xfId="0" applyFont="1" applyBorder="1" applyAlignment="1">
      <alignment/>
    </xf>
    <xf numFmtId="3" fontId="97" fillId="0" borderId="18" xfId="0" applyNumberFormat="1" applyFont="1" applyBorder="1" applyAlignment="1">
      <alignment/>
    </xf>
    <xf numFmtId="0" fontId="90" fillId="0" borderId="28" xfId="0" applyFont="1" applyBorder="1" applyAlignment="1">
      <alignment/>
    </xf>
    <xf numFmtId="0" fontId="99" fillId="33" borderId="0" xfId="0" applyFont="1" applyFill="1" applyAlignment="1" applyProtection="1" quotePrefix="1">
      <alignment/>
      <protection locked="0"/>
    </xf>
    <xf numFmtId="0" fontId="0" fillId="33" borderId="0" xfId="0" applyFill="1" applyAlignment="1">
      <alignment/>
    </xf>
    <xf numFmtId="3" fontId="100" fillId="8" borderId="0" xfId="0" applyNumberFormat="1" applyFont="1" applyFill="1" applyBorder="1" applyAlignment="1">
      <alignment horizontal="left" vertical="center"/>
    </xf>
    <xf numFmtId="3" fontId="101" fillId="8" borderId="29" xfId="0" applyNumberFormat="1" applyFont="1" applyFill="1" applyBorder="1" applyAlignment="1">
      <alignment vertical="center"/>
    </xf>
    <xf numFmtId="3" fontId="101" fillId="8" borderId="0" xfId="0" applyNumberFormat="1" applyFont="1" applyFill="1" applyBorder="1" applyAlignment="1">
      <alignment vertical="center"/>
    </xf>
    <xf numFmtId="170" fontId="84" fillId="34" borderId="30" xfId="0" applyNumberFormat="1" applyFont="1" applyFill="1" applyBorder="1" applyAlignment="1" applyProtection="1">
      <alignment horizontal="center"/>
      <protection locked="0"/>
    </xf>
    <xf numFmtId="4" fontId="84" fillId="34" borderId="30" xfId="0" applyNumberFormat="1" applyFont="1" applyFill="1" applyBorder="1" applyAlignment="1" applyProtection="1">
      <alignment horizontal="center"/>
      <protection locked="0"/>
    </xf>
    <xf numFmtId="170" fontId="84" fillId="34" borderId="31" xfId="0" applyNumberFormat="1" applyFont="1" applyFill="1" applyBorder="1" applyAlignment="1" applyProtection="1">
      <alignment horizontal="center"/>
      <protection locked="0"/>
    </xf>
    <xf numFmtId="4" fontId="84" fillId="34" borderId="31" xfId="0" applyNumberFormat="1" applyFont="1" applyFill="1" applyBorder="1" applyAlignment="1" applyProtection="1">
      <alignment horizontal="center"/>
      <protection locked="0"/>
    </xf>
    <xf numFmtId="3" fontId="84" fillId="34" borderId="30" xfId="0" applyNumberFormat="1" applyFont="1" applyFill="1" applyBorder="1" applyAlignment="1" applyProtection="1">
      <alignment/>
      <protection locked="0"/>
    </xf>
    <xf numFmtId="3" fontId="84" fillId="34" borderId="31" xfId="0" applyNumberFormat="1" applyFont="1" applyFill="1" applyBorder="1" applyAlignment="1" applyProtection="1">
      <alignment/>
      <protection locked="0"/>
    </xf>
    <xf numFmtId="4" fontId="84" fillId="34" borderId="30" xfId="0" applyNumberFormat="1" applyFont="1" applyFill="1" applyBorder="1" applyAlignment="1" applyProtection="1">
      <alignment horizontal="center" vertical="center"/>
      <protection locked="0"/>
    </xf>
    <xf numFmtId="4" fontId="84" fillId="34" borderId="31" xfId="0" applyNumberFormat="1" applyFont="1" applyFill="1" applyBorder="1" applyAlignment="1" applyProtection="1">
      <alignment horizontal="center" vertical="center"/>
      <protection locked="0"/>
    </xf>
    <xf numFmtId="170" fontId="84" fillId="34" borderId="31" xfId="0" applyNumberFormat="1" applyFont="1" applyFill="1" applyBorder="1" applyAlignment="1" applyProtection="1">
      <alignment horizontal="center" vertical="center"/>
      <protection locked="0"/>
    </xf>
    <xf numFmtId="4" fontId="77" fillId="35" borderId="32" xfId="0" applyNumberFormat="1" applyFont="1" applyFill="1" applyBorder="1" applyAlignment="1">
      <alignment horizontal="center"/>
    </xf>
    <xf numFmtId="4" fontId="77" fillId="35" borderId="33" xfId="0" applyNumberFormat="1" applyFont="1" applyFill="1" applyBorder="1" applyAlignment="1">
      <alignment horizontal="center"/>
    </xf>
    <xf numFmtId="4" fontId="84" fillId="36" borderId="34" xfId="0" applyNumberFormat="1" applyFont="1" applyFill="1" applyBorder="1" applyAlignment="1" applyProtection="1">
      <alignment horizontal="center"/>
      <protection locked="0"/>
    </xf>
    <xf numFmtId="4" fontId="84" fillId="36" borderId="35" xfId="0" applyNumberFormat="1" applyFont="1" applyFill="1" applyBorder="1" applyAlignment="1" applyProtection="1">
      <alignment horizontal="center"/>
      <protection locked="0"/>
    </xf>
    <xf numFmtId="3" fontId="102" fillId="37" borderId="36" xfId="0" applyNumberFormat="1" applyFont="1" applyFill="1" applyBorder="1" applyAlignment="1">
      <alignment horizontal="left" vertical="center"/>
    </xf>
    <xf numFmtId="3" fontId="103" fillId="37" borderId="37" xfId="0" applyNumberFormat="1" applyFont="1" applyFill="1" applyBorder="1" applyAlignment="1">
      <alignment horizontal="left" vertical="center"/>
    </xf>
    <xf numFmtId="170" fontId="103" fillId="37" borderId="37" xfId="0" applyNumberFormat="1" applyFont="1" applyFill="1" applyBorder="1" applyAlignment="1">
      <alignment horizontal="center"/>
    </xf>
    <xf numFmtId="4" fontId="103" fillId="37" borderId="37" xfId="0" applyNumberFormat="1" applyFont="1" applyFill="1" applyBorder="1" applyAlignment="1">
      <alignment horizontal="center"/>
    </xf>
    <xf numFmtId="3" fontId="104" fillId="38" borderId="0" xfId="0" applyNumberFormat="1" applyFont="1" applyFill="1" applyAlignment="1">
      <alignment horizontal="left" vertical="center"/>
    </xf>
    <xf numFmtId="170" fontId="104" fillId="38" borderId="0" xfId="0" applyNumberFormat="1" applyFont="1" applyFill="1" applyAlignment="1">
      <alignment horizontal="center" vertical="center"/>
    </xf>
    <xf numFmtId="4" fontId="104" fillId="38" borderId="0" xfId="0" applyNumberFormat="1" applyFont="1" applyFill="1" applyAlignment="1">
      <alignment horizontal="center" vertical="center"/>
    </xf>
    <xf numFmtId="3" fontId="105" fillId="38" borderId="38" xfId="0" applyNumberFormat="1" applyFont="1" applyFill="1" applyBorder="1" applyAlignment="1">
      <alignment vertical="center"/>
    </xf>
    <xf numFmtId="3" fontId="105" fillId="0" borderId="0" xfId="0" applyNumberFormat="1" applyFont="1" applyAlignment="1">
      <alignment vertical="center"/>
    </xf>
    <xf numFmtId="170" fontId="103" fillId="37" borderId="37" xfId="0" applyNumberFormat="1" applyFont="1" applyFill="1" applyBorder="1" applyAlignment="1">
      <alignment horizontal="center" vertical="center"/>
    </xf>
    <xf numFmtId="170" fontId="103" fillId="37" borderId="37" xfId="0" applyNumberFormat="1" applyFont="1" applyFill="1" applyBorder="1" applyAlignment="1">
      <alignment horizontal="left" vertical="center"/>
    </xf>
    <xf numFmtId="3" fontId="106" fillId="38" borderId="0" xfId="0" applyNumberFormat="1" applyFont="1" applyFill="1" applyAlignment="1">
      <alignment horizontal="left" vertical="center"/>
    </xf>
    <xf numFmtId="3" fontId="107" fillId="39" borderId="0" xfId="0" applyNumberFormat="1" applyFont="1" applyFill="1" applyBorder="1" applyAlignment="1">
      <alignment horizontal="left" vertical="center"/>
    </xf>
    <xf numFmtId="3" fontId="104" fillId="39" borderId="0" xfId="0" applyNumberFormat="1" applyFont="1" applyFill="1" applyBorder="1" applyAlignment="1">
      <alignment horizontal="left" vertical="center"/>
    </xf>
    <xf numFmtId="3" fontId="105" fillId="39" borderId="29" xfId="0" applyNumberFormat="1" applyFont="1" applyFill="1" applyBorder="1" applyAlignment="1">
      <alignment vertical="center"/>
    </xf>
    <xf numFmtId="3" fontId="105" fillId="39" borderId="0" xfId="0" applyNumberFormat="1" applyFont="1" applyFill="1" applyBorder="1" applyAlignment="1">
      <alignment vertical="center"/>
    </xf>
    <xf numFmtId="3" fontId="105" fillId="39" borderId="39" xfId="0" applyNumberFormat="1" applyFont="1" applyFill="1" applyBorder="1" applyAlignment="1">
      <alignment vertical="center"/>
    </xf>
    <xf numFmtId="3" fontId="108" fillId="14" borderId="40" xfId="0" applyNumberFormat="1" applyFont="1" applyFill="1" applyBorder="1" applyAlignment="1">
      <alignment horizontal="left"/>
    </xf>
    <xf numFmtId="3" fontId="109" fillId="14" borderId="0" xfId="0" applyNumberFormat="1" applyFont="1" applyFill="1" applyBorder="1" applyAlignment="1">
      <alignment horizontal="left"/>
    </xf>
    <xf numFmtId="3" fontId="109" fillId="14" borderId="41" xfId="0" applyNumberFormat="1" applyFont="1" applyFill="1" applyBorder="1" applyAlignment="1">
      <alignment horizontal="left"/>
    </xf>
    <xf numFmtId="3" fontId="108" fillId="14" borderId="0" xfId="0" applyNumberFormat="1" applyFont="1" applyFill="1" applyBorder="1" applyAlignment="1">
      <alignment horizontal="left"/>
    </xf>
    <xf numFmtId="3" fontId="109" fillId="14" borderId="42" xfId="0" applyNumberFormat="1" applyFont="1" applyFill="1" applyBorder="1" applyAlignment="1">
      <alignment/>
    </xf>
    <xf numFmtId="3" fontId="87" fillId="8" borderId="43" xfId="0" applyNumberFormat="1" applyFont="1" applyFill="1" applyBorder="1" applyAlignment="1">
      <alignment horizontal="center" wrapText="1"/>
    </xf>
    <xf numFmtId="3" fontId="87" fillId="8" borderId="42" xfId="0" applyNumberFormat="1" applyFont="1" applyFill="1" applyBorder="1" applyAlignment="1">
      <alignment horizontal="center" wrapText="1"/>
    </xf>
    <xf numFmtId="170" fontId="84" fillId="36" borderId="44" xfId="0" applyNumberFormat="1" applyFont="1" applyFill="1" applyBorder="1" applyAlignment="1" applyProtection="1">
      <alignment horizontal="center"/>
      <protection locked="0"/>
    </xf>
    <xf numFmtId="3" fontId="86" fillId="40" borderId="45" xfId="0" applyNumberFormat="1" applyFont="1" applyFill="1" applyBorder="1" applyAlignment="1">
      <alignment/>
    </xf>
    <xf numFmtId="170" fontId="84" fillId="36" borderId="46" xfId="0" applyNumberFormat="1" applyFont="1" applyFill="1" applyBorder="1" applyAlignment="1" applyProtection="1">
      <alignment horizontal="center"/>
      <protection locked="0"/>
    </xf>
    <xf numFmtId="3" fontId="86" fillId="40" borderId="47" xfId="0" applyNumberFormat="1" applyFont="1" applyFill="1" applyBorder="1" applyAlignment="1">
      <alignment/>
    </xf>
    <xf numFmtId="0" fontId="110" fillId="0" borderId="48" xfId="0" applyFont="1" applyBorder="1" applyAlignment="1">
      <alignment/>
    </xf>
    <xf numFmtId="0" fontId="110" fillId="0" borderId="49" xfId="0" applyFont="1" applyBorder="1" applyAlignment="1">
      <alignment/>
    </xf>
    <xf numFmtId="0" fontId="110" fillId="0" borderId="50" xfId="0" applyFont="1" applyBorder="1" applyAlignment="1">
      <alignment/>
    </xf>
    <xf numFmtId="0" fontId="110" fillId="0" borderId="0" xfId="0" applyFont="1" applyBorder="1" applyAlignment="1">
      <alignment/>
    </xf>
    <xf numFmtId="3" fontId="96" fillId="0" borderId="0" xfId="0" applyNumberFormat="1" applyFont="1" applyBorder="1" applyAlignment="1">
      <alignment/>
    </xf>
    <xf numFmtId="0" fontId="91" fillId="0" borderId="48" xfId="0" applyFont="1" applyBorder="1" applyAlignment="1">
      <alignment/>
    </xf>
    <xf numFmtId="0" fontId="91" fillId="0" borderId="49" xfId="0" applyFont="1" applyBorder="1" applyAlignment="1">
      <alignment/>
    </xf>
    <xf numFmtId="3" fontId="91" fillId="0" borderId="51" xfId="0" applyNumberFormat="1" applyFont="1" applyBorder="1" applyAlignment="1">
      <alignment/>
    </xf>
    <xf numFmtId="0" fontId="82" fillId="0" borderId="0" xfId="0" applyFont="1" applyAlignment="1">
      <alignment vertical="top"/>
    </xf>
    <xf numFmtId="3" fontId="111" fillId="0" borderId="0" xfId="0" applyNumberFormat="1" applyFont="1" applyBorder="1" applyAlignment="1">
      <alignment vertical="center"/>
    </xf>
    <xf numFmtId="3" fontId="112" fillId="0" borderId="0" xfId="0" applyNumberFormat="1" applyFont="1" applyAlignment="1">
      <alignment vertical="top" wrapText="1"/>
    </xf>
    <xf numFmtId="3" fontId="112" fillId="0" borderId="0" xfId="0" applyNumberFormat="1" applyFont="1" applyBorder="1" applyAlignment="1">
      <alignment vertical="top" wrapText="1"/>
    </xf>
    <xf numFmtId="3" fontId="113" fillId="0" borderId="0" xfId="0" applyNumberFormat="1" applyFont="1" applyAlignment="1">
      <alignment horizontal="center"/>
    </xf>
    <xf numFmtId="3" fontId="114" fillId="0" borderId="0" xfId="0" applyNumberFormat="1" applyFont="1" applyAlignment="1">
      <alignment horizontal="center"/>
    </xf>
    <xf numFmtId="3" fontId="114" fillId="0" borderId="0" xfId="0" applyNumberFormat="1" applyFont="1" applyAlignment="1">
      <alignment horizontal="center" vertical="center"/>
    </xf>
    <xf numFmtId="3" fontId="84" fillId="34" borderId="31" xfId="0" applyNumberFormat="1" applyFont="1" applyFill="1" applyBorder="1" applyAlignment="1" applyProtection="1">
      <alignment horizontal="center"/>
      <protection locked="0"/>
    </xf>
    <xf numFmtId="9" fontId="84" fillId="34" borderId="30" xfId="0" applyNumberFormat="1" applyFont="1" applyFill="1" applyBorder="1" applyAlignment="1" applyProtection="1">
      <alignment horizontal="center"/>
      <protection locked="0"/>
    </xf>
    <xf numFmtId="9" fontId="84" fillId="34" borderId="31" xfId="0" applyNumberFormat="1" applyFont="1" applyFill="1" applyBorder="1" applyAlignment="1" applyProtection="1">
      <alignment horizontal="center"/>
      <protection locked="0"/>
    </xf>
    <xf numFmtId="0" fontId="96" fillId="0" borderId="52" xfId="0" applyFont="1" applyBorder="1" applyAlignment="1">
      <alignment/>
    </xf>
    <xf numFmtId="3" fontId="90" fillId="0" borderId="53" xfId="0" applyNumberFormat="1" applyFont="1" applyBorder="1" applyAlignment="1">
      <alignment/>
    </xf>
    <xf numFmtId="3" fontId="96" fillId="0" borderId="54" xfId="0" applyNumberFormat="1" applyFont="1" applyBorder="1" applyAlignment="1">
      <alignment/>
    </xf>
    <xf numFmtId="3" fontId="110" fillId="0" borderId="51" xfId="0" applyNumberFormat="1" applyFont="1" applyBorder="1" applyAlignment="1">
      <alignment/>
    </xf>
    <xf numFmtId="3" fontId="81" fillId="41" borderId="55" xfId="0" applyNumberFormat="1" applyFont="1" applyFill="1" applyBorder="1" applyAlignment="1" applyProtection="1" quotePrefix="1">
      <alignment horizontal="right" vertical="top"/>
      <protection/>
    </xf>
    <xf numFmtId="9" fontId="81" fillId="41" borderId="55" xfId="48" applyFont="1" applyFill="1" applyBorder="1" applyAlignment="1" applyProtection="1" quotePrefix="1">
      <alignment horizontal="right" vertical="top"/>
      <protection/>
    </xf>
    <xf numFmtId="0" fontId="81" fillId="0" borderId="0" xfId="0" applyFont="1" applyAlignment="1" applyProtection="1" quotePrefix="1">
      <alignment vertical="top"/>
      <protection/>
    </xf>
    <xf numFmtId="3" fontId="87" fillId="8" borderId="16" xfId="0" applyNumberFormat="1" applyFont="1" applyFill="1" applyBorder="1" applyAlignment="1">
      <alignment horizontal="center" wrapText="1"/>
    </xf>
    <xf numFmtId="3" fontId="87" fillId="8" borderId="56" xfId="0" applyNumberFormat="1" applyFont="1" applyFill="1" applyBorder="1" applyAlignment="1">
      <alignment horizontal="left" wrapText="1"/>
    </xf>
    <xf numFmtId="3" fontId="115" fillId="36" borderId="57" xfId="0" applyNumberFormat="1" applyFont="1" applyFill="1" applyBorder="1" applyAlignment="1" applyProtection="1">
      <alignment vertical="center"/>
      <protection locked="0"/>
    </xf>
    <xf numFmtId="3" fontId="73" fillId="0" borderId="0" xfId="0" applyNumberFormat="1" applyFont="1" applyBorder="1" applyAlignment="1">
      <alignment/>
    </xf>
    <xf numFmtId="3" fontId="102" fillId="0" borderId="0" xfId="0" applyNumberFormat="1" applyFont="1" applyFill="1" applyBorder="1" applyAlignment="1">
      <alignment horizontal="left" vertical="center"/>
    </xf>
    <xf numFmtId="3" fontId="105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116" fillId="0" borderId="0" xfId="0" applyNumberFormat="1" applyFont="1" applyAlignment="1">
      <alignment horizontal="center" vertical="center"/>
    </xf>
    <xf numFmtId="3" fontId="81" fillId="0" borderId="0" xfId="0" applyNumberFormat="1" applyFont="1" applyFill="1" applyAlignment="1">
      <alignment horizontal="left" vertical="top" wrapText="1"/>
    </xf>
    <xf numFmtId="3" fontId="81" fillId="0" borderId="0" xfId="0" applyNumberFormat="1" applyFont="1" applyFill="1" applyBorder="1" applyAlignment="1">
      <alignment horizontal="left" vertical="top" wrapText="1"/>
    </xf>
    <xf numFmtId="3" fontId="81" fillId="0" borderId="0" xfId="0" applyNumberFormat="1" applyFont="1" applyFill="1" applyBorder="1" applyAlignment="1">
      <alignment horizontal="center" vertical="center" wrapText="1"/>
    </xf>
    <xf numFmtId="3" fontId="105" fillId="0" borderId="0" xfId="0" applyNumberFormat="1" applyFont="1" applyFill="1" applyBorder="1" applyAlignment="1">
      <alignment vertical="center"/>
    </xf>
    <xf numFmtId="3" fontId="103" fillId="0" borderId="0" xfId="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3" fontId="117" fillId="0" borderId="0" xfId="0" applyNumberFormat="1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3" fontId="77" fillId="42" borderId="0" xfId="0" applyNumberFormat="1" applyFont="1" applyFill="1" applyBorder="1" applyAlignment="1">
      <alignment/>
    </xf>
    <xf numFmtId="3" fontId="84" fillId="42" borderId="0" xfId="0" applyNumberFormat="1" applyFont="1" applyFill="1" applyBorder="1" applyAlignment="1">
      <alignment/>
    </xf>
    <xf numFmtId="3" fontId="0" fillId="42" borderId="0" xfId="0" applyNumberFormat="1" applyFont="1" applyFill="1" applyAlignment="1">
      <alignment/>
    </xf>
    <xf numFmtId="3" fontId="103" fillId="35" borderId="58" xfId="0" applyNumberFormat="1" applyFont="1" applyFill="1" applyBorder="1" applyAlignment="1">
      <alignment/>
    </xf>
    <xf numFmtId="3" fontId="103" fillId="32" borderId="58" xfId="0" applyNumberFormat="1" applyFont="1" applyFill="1" applyBorder="1" applyAlignment="1">
      <alignment/>
    </xf>
    <xf numFmtId="3" fontId="73" fillId="35" borderId="59" xfId="0" applyNumberFormat="1" applyFont="1" applyFill="1" applyBorder="1" applyAlignment="1">
      <alignment/>
    </xf>
    <xf numFmtId="3" fontId="60" fillId="0" borderId="0" xfId="0" applyNumberFormat="1" applyFont="1" applyAlignment="1">
      <alignment horizontal="center" vertical="center"/>
    </xf>
    <xf numFmtId="3" fontId="103" fillId="37" borderId="60" xfId="0" applyNumberFormat="1" applyFont="1" applyFill="1" applyBorder="1" applyAlignment="1">
      <alignment/>
    </xf>
    <xf numFmtId="3" fontId="73" fillId="32" borderId="61" xfId="0" applyNumberFormat="1" applyFont="1" applyFill="1" applyBorder="1" applyAlignment="1">
      <alignment/>
    </xf>
    <xf numFmtId="3" fontId="77" fillId="35" borderId="62" xfId="0" applyNumberFormat="1" applyFont="1" applyFill="1" applyBorder="1" applyAlignment="1">
      <alignment/>
    </xf>
    <xf numFmtId="3" fontId="77" fillId="35" borderId="63" xfId="0" applyNumberFormat="1" applyFont="1" applyFill="1" applyBorder="1" applyAlignment="1">
      <alignment/>
    </xf>
    <xf numFmtId="3" fontId="73" fillId="32" borderId="64" xfId="0" applyNumberFormat="1" applyFont="1" applyFill="1" applyBorder="1" applyAlignment="1">
      <alignment/>
    </xf>
    <xf numFmtId="3" fontId="77" fillId="35" borderId="65" xfId="0" applyNumberFormat="1" applyFont="1" applyFill="1" applyBorder="1" applyAlignment="1">
      <alignment/>
    </xf>
    <xf numFmtId="3" fontId="117" fillId="37" borderId="60" xfId="0" applyNumberFormat="1" applyFont="1" applyFill="1" applyBorder="1" applyAlignment="1">
      <alignment/>
    </xf>
    <xf numFmtId="3" fontId="73" fillId="32" borderId="66" xfId="0" applyNumberFormat="1" applyFont="1" applyFill="1" applyBorder="1" applyAlignment="1">
      <alignment/>
    </xf>
    <xf numFmtId="3" fontId="105" fillId="38" borderId="0" xfId="0" applyNumberFormat="1" applyFont="1" applyFill="1" applyBorder="1" applyAlignment="1">
      <alignment vertical="center"/>
    </xf>
    <xf numFmtId="3" fontId="103" fillId="37" borderId="67" xfId="0" applyNumberFormat="1" applyFont="1" applyFill="1" applyBorder="1" applyAlignment="1">
      <alignment/>
    </xf>
    <xf numFmtId="3" fontId="73" fillId="32" borderId="68" xfId="0" applyNumberFormat="1" applyFont="1" applyFill="1" applyBorder="1" applyAlignment="1">
      <alignment/>
    </xf>
    <xf numFmtId="3" fontId="77" fillId="35" borderId="69" xfId="0" applyNumberFormat="1" applyFont="1" applyFill="1" applyBorder="1" applyAlignment="1">
      <alignment/>
    </xf>
    <xf numFmtId="3" fontId="117" fillId="37" borderId="67" xfId="0" applyNumberFormat="1" applyFont="1" applyFill="1" applyBorder="1" applyAlignment="1">
      <alignment/>
    </xf>
    <xf numFmtId="3" fontId="77" fillId="35" borderId="70" xfId="0" applyNumberFormat="1" applyFont="1" applyFill="1" applyBorder="1" applyAlignment="1">
      <alignment/>
    </xf>
    <xf numFmtId="3" fontId="74" fillId="32" borderId="68" xfId="0" applyNumberFormat="1" applyFont="1" applyFill="1" applyBorder="1" applyAlignment="1">
      <alignment/>
    </xf>
    <xf numFmtId="3" fontId="84" fillId="35" borderId="70" xfId="0" applyNumberFormat="1" applyFont="1" applyFill="1" applyBorder="1" applyAlignment="1">
      <alignment/>
    </xf>
    <xf numFmtId="3" fontId="84" fillId="35" borderId="71" xfId="0" applyNumberFormat="1" applyFont="1" applyFill="1" applyBorder="1" applyAlignment="1">
      <alignment/>
    </xf>
    <xf numFmtId="3" fontId="105" fillId="37" borderId="72" xfId="0" applyNumberFormat="1" applyFont="1" applyFill="1" applyBorder="1" applyAlignment="1">
      <alignment vertical="center"/>
    </xf>
    <xf numFmtId="3" fontId="105" fillId="37" borderId="73" xfId="0" applyNumberFormat="1" applyFont="1" applyFill="1" applyBorder="1" applyAlignment="1">
      <alignment vertical="center"/>
    </xf>
    <xf numFmtId="3" fontId="105" fillId="37" borderId="74" xfId="0" applyNumberFormat="1" applyFont="1" applyFill="1" applyBorder="1" applyAlignment="1">
      <alignment vertical="center"/>
    </xf>
    <xf numFmtId="3" fontId="103" fillId="32" borderId="75" xfId="0" applyNumberFormat="1" applyFont="1" applyFill="1" applyBorder="1" applyAlignment="1">
      <alignment/>
    </xf>
    <xf numFmtId="3" fontId="103" fillId="32" borderId="76" xfId="0" applyNumberFormat="1" applyFont="1" applyFill="1" applyBorder="1" applyAlignment="1">
      <alignment/>
    </xf>
    <xf numFmtId="3" fontId="73" fillId="35" borderId="77" xfId="0" applyNumberFormat="1" applyFont="1" applyFill="1" applyBorder="1" applyAlignment="1">
      <alignment/>
    </xf>
    <xf numFmtId="3" fontId="73" fillId="35" borderId="78" xfId="0" applyNumberFormat="1" applyFont="1" applyFill="1" applyBorder="1" applyAlignment="1">
      <alignment/>
    </xf>
    <xf numFmtId="3" fontId="84" fillId="34" borderId="79" xfId="0" applyNumberFormat="1" applyFont="1" applyFill="1" applyBorder="1" applyAlignment="1" applyProtection="1">
      <alignment/>
      <protection locked="0"/>
    </xf>
    <xf numFmtId="3" fontId="84" fillId="34" borderId="80" xfId="0" applyNumberFormat="1" applyFont="1" applyFill="1" applyBorder="1" applyAlignment="1" applyProtection="1">
      <alignment/>
      <protection locked="0"/>
    </xf>
    <xf numFmtId="3" fontId="84" fillId="34" borderId="81" xfId="0" applyNumberFormat="1" applyFont="1" applyFill="1" applyBorder="1" applyAlignment="1" applyProtection="1">
      <alignment/>
      <protection locked="0"/>
    </xf>
    <xf numFmtId="3" fontId="84" fillId="34" borderId="82" xfId="0" applyNumberFormat="1" applyFont="1" applyFill="1" applyBorder="1" applyAlignment="1" applyProtection="1">
      <alignment/>
      <protection locked="0"/>
    </xf>
    <xf numFmtId="3" fontId="103" fillId="35" borderId="75" xfId="0" applyNumberFormat="1" applyFont="1" applyFill="1" applyBorder="1" applyAlignment="1">
      <alignment/>
    </xf>
    <xf numFmtId="3" fontId="103" fillId="35" borderId="76" xfId="0" applyNumberFormat="1" applyFont="1" applyFill="1" applyBorder="1" applyAlignment="1">
      <alignment/>
    </xf>
    <xf numFmtId="3" fontId="84" fillId="34" borderId="83" xfId="0" applyNumberFormat="1" applyFont="1" applyFill="1" applyBorder="1" applyAlignment="1" applyProtection="1">
      <alignment/>
      <protection locked="0"/>
    </xf>
    <xf numFmtId="3" fontId="84" fillId="34" borderId="84" xfId="0" applyNumberFormat="1" applyFont="1" applyFill="1" applyBorder="1" applyAlignment="1" applyProtection="1">
      <alignment/>
      <protection locked="0"/>
    </xf>
    <xf numFmtId="3" fontId="84" fillId="34" borderId="85" xfId="0" applyNumberFormat="1" applyFont="1" applyFill="1" applyBorder="1" applyAlignment="1" applyProtection="1">
      <alignment/>
      <protection locked="0"/>
    </xf>
    <xf numFmtId="3" fontId="103" fillId="32" borderId="77" xfId="0" applyNumberFormat="1" applyFont="1" applyFill="1" applyBorder="1" applyAlignment="1">
      <alignment/>
    </xf>
    <xf numFmtId="3" fontId="103" fillId="32" borderId="59" xfId="0" applyNumberFormat="1" applyFont="1" applyFill="1" applyBorder="1" applyAlignment="1">
      <alignment/>
    </xf>
    <xf numFmtId="3" fontId="103" fillId="32" borderId="78" xfId="0" applyNumberFormat="1" applyFont="1" applyFill="1" applyBorder="1" applyAlignment="1">
      <alignment/>
    </xf>
    <xf numFmtId="3" fontId="105" fillId="37" borderId="86" xfId="0" applyNumberFormat="1" applyFont="1" applyFill="1" applyBorder="1" applyAlignment="1">
      <alignment vertical="center"/>
    </xf>
    <xf numFmtId="3" fontId="105" fillId="37" borderId="87" xfId="0" applyNumberFormat="1" applyFont="1" applyFill="1" applyBorder="1" applyAlignment="1">
      <alignment vertical="center"/>
    </xf>
    <xf numFmtId="3" fontId="105" fillId="37" borderId="88" xfId="0" applyNumberFormat="1" applyFont="1" applyFill="1" applyBorder="1" applyAlignment="1">
      <alignment vertical="center"/>
    </xf>
    <xf numFmtId="3" fontId="118" fillId="0" borderId="89" xfId="0" applyNumberFormat="1" applyFont="1" applyBorder="1" applyAlignment="1">
      <alignment horizontal="center" vertical="center" wrapText="1"/>
    </xf>
    <xf numFmtId="0" fontId="84" fillId="0" borderId="90" xfId="0" applyFont="1" applyBorder="1" applyAlignment="1" applyProtection="1">
      <alignment/>
      <protection locked="0"/>
    </xf>
    <xf numFmtId="0" fontId="84" fillId="0" borderId="91" xfId="0" applyFont="1" applyBorder="1" applyAlignment="1" applyProtection="1">
      <alignment/>
      <protection locked="0"/>
    </xf>
    <xf numFmtId="0" fontId="84" fillId="0" borderId="92" xfId="0" applyFont="1" applyBorder="1" applyAlignment="1" applyProtection="1">
      <alignment/>
      <protection locked="0"/>
    </xf>
    <xf numFmtId="0" fontId="84" fillId="0" borderId="93" xfId="0" applyFont="1" applyBorder="1" applyAlignment="1" applyProtection="1">
      <alignment/>
      <protection locked="0"/>
    </xf>
    <xf numFmtId="0" fontId="84" fillId="0" borderId="94" xfId="0" applyFont="1" applyBorder="1" applyAlignment="1" applyProtection="1">
      <alignment/>
      <protection locked="0"/>
    </xf>
    <xf numFmtId="0" fontId="84" fillId="0" borderId="95" xfId="0" applyFont="1" applyBorder="1" applyAlignment="1" applyProtection="1">
      <alignment/>
      <protection locked="0"/>
    </xf>
    <xf numFmtId="0" fontId="84" fillId="0" borderId="96" xfId="0" applyFont="1" applyBorder="1" applyAlignment="1" applyProtection="1">
      <alignment/>
      <protection locked="0"/>
    </xf>
    <xf numFmtId="0" fontId="84" fillId="0" borderId="97" xfId="0" applyFont="1" applyBorder="1" applyAlignment="1" applyProtection="1">
      <alignment/>
      <protection locked="0"/>
    </xf>
    <xf numFmtId="0" fontId="119" fillId="0" borderId="94" xfId="0" applyFont="1" applyBorder="1" applyAlignment="1" applyProtection="1">
      <alignment/>
      <protection locked="0"/>
    </xf>
    <xf numFmtId="0" fontId="84" fillId="0" borderId="98" xfId="0" applyFont="1" applyBorder="1" applyAlignment="1" applyProtection="1">
      <alignment/>
      <protection locked="0"/>
    </xf>
    <xf numFmtId="0" fontId="84" fillId="0" borderId="99" xfId="0" applyFont="1" applyBorder="1" applyAlignment="1" applyProtection="1">
      <alignment/>
      <protection locked="0"/>
    </xf>
    <xf numFmtId="0" fontId="84" fillId="0" borderId="100" xfId="0" applyFont="1" applyBorder="1" applyAlignment="1" applyProtection="1">
      <alignment/>
      <protection locked="0"/>
    </xf>
    <xf numFmtId="0" fontId="84" fillId="0" borderId="101" xfId="0" applyFont="1" applyBorder="1" applyAlignment="1" applyProtection="1">
      <alignment/>
      <protection locked="0"/>
    </xf>
    <xf numFmtId="0" fontId="81" fillId="33" borderId="0" xfId="0" applyFont="1" applyFill="1" applyAlignment="1" applyProtection="1" quotePrefix="1">
      <alignment horizontal="left" vertical="top"/>
      <protection locked="0"/>
    </xf>
    <xf numFmtId="0" fontId="120" fillId="0" borderId="102" xfId="0" applyFont="1" applyBorder="1" applyAlignment="1">
      <alignment horizontal="center"/>
    </xf>
    <xf numFmtId="0" fontId="120" fillId="0" borderId="103" xfId="0" applyFont="1" applyBorder="1" applyAlignment="1">
      <alignment horizontal="center"/>
    </xf>
    <xf numFmtId="0" fontId="120" fillId="0" borderId="104" xfId="0" applyFont="1" applyBorder="1" applyAlignment="1">
      <alignment horizontal="center"/>
    </xf>
    <xf numFmtId="3" fontId="84" fillId="34" borderId="105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106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71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107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108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109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65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110" xfId="0" applyNumberFormat="1" applyFont="1" applyFill="1" applyBorder="1" applyAlignment="1" applyProtection="1">
      <alignment horizontal="left" vertical="center" wrapText="1"/>
      <protection locked="0"/>
    </xf>
    <xf numFmtId="3" fontId="84" fillId="34" borderId="111" xfId="0" applyNumberFormat="1" applyFont="1" applyFill="1" applyBorder="1" applyAlignment="1" applyProtection="1">
      <alignment horizontal="left" vertical="center" wrapText="1"/>
      <protection locked="0"/>
    </xf>
    <xf numFmtId="3" fontId="81" fillId="34" borderId="112" xfId="0" applyNumberFormat="1" applyFont="1" applyFill="1" applyBorder="1" applyAlignment="1">
      <alignment horizontal="center" vertical="center" wrapText="1"/>
    </xf>
    <xf numFmtId="3" fontId="81" fillId="34" borderId="113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Alignment="1">
      <alignment horizontal="center" vertical="center"/>
    </xf>
    <xf numFmtId="3" fontId="121" fillId="0" borderId="0" xfId="0" applyNumberFormat="1" applyFont="1" applyAlignment="1">
      <alignment horizontal="center"/>
    </xf>
    <xf numFmtId="3" fontId="99" fillId="0" borderId="0" xfId="0" applyNumberFormat="1" applyFont="1" applyAlignment="1">
      <alignment horizontal="center"/>
    </xf>
    <xf numFmtId="3" fontId="81" fillId="0" borderId="0" xfId="0" applyNumberFormat="1" applyFont="1" applyAlignment="1">
      <alignment horizontal="left" vertical="top" wrapText="1"/>
    </xf>
    <xf numFmtId="3" fontId="81" fillId="0" borderId="52" xfId="0" applyNumberFormat="1" applyFont="1" applyBorder="1" applyAlignment="1">
      <alignment horizontal="left" vertical="top" wrapText="1"/>
    </xf>
    <xf numFmtId="4" fontId="0" fillId="0" borderId="114" xfId="0" applyNumberFormat="1" applyFont="1" applyBorder="1" applyAlignment="1">
      <alignment horizontal="center" vertical="top" wrapText="1"/>
    </xf>
    <xf numFmtId="3" fontId="81" fillId="34" borderId="115" xfId="0" applyNumberFormat="1" applyFont="1" applyFill="1" applyBorder="1" applyAlignment="1">
      <alignment horizontal="center" vertical="center" wrapText="1"/>
    </xf>
    <xf numFmtId="3" fontId="81" fillId="34" borderId="116" xfId="0" applyNumberFormat="1" applyFont="1" applyFill="1" applyBorder="1" applyAlignment="1">
      <alignment horizontal="center" vertical="center" wrapText="1"/>
    </xf>
    <xf numFmtId="3" fontId="118" fillId="0" borderId="117" xfId="0" applyNumberFormat="1" applyFont="1" applyBorder="1" applyAlignment="1">
      <alignment horizontal="center"/>
    </xf>
    <xf numFmtId="3" fontId="112" fillId="0" borderId="0" xfId="0" applyNumberFormat="1" applyFont="1" applyAlignment="1">
      <alignment horizontal="left" vertical="top" wrapText="1"/>
    </xf>
    <xf numFmtId="3" fontId="109" fillId="14" borderId="118" xfId="0" applyNumberFormat="1" applyFont="1" applyFill="1" applyBorder="1" applyAlignment="1">
      <alignment horizontal="right"/>
    </xf>
    <xf numFmtId="3" fontId="109" fillId="14" borderId="0" xfId="0" applyNumberFormat="1" applyFont="1" applyFill="1" applyBorder="1" applyAlignment="1">
      <alignment horizontal="right"/>
    </xf>
    <xf numFmtId="3" fontId="109" fillId="14" borderId="42" xfId="0" applyNumberFormat="1" applyFont="1" applyFill="1" applyBorder="1" applyAlignment="1">
      <alignment horizontal="right"/>
    </xf>
    <xf numFmtId="3" fontId="84" fillId="36" borderId="44" xfId="0" applyNumberFormat="1" applyFont="1" applyFill="1" applyBorder="1" applyAlignment="1" applyProtection="1">
      <alignment horizontal="right"/>
      <protection locked="0"/>
    </xf>
    <xf numFmtId="3" fontId="84" fillId="36" borderId="34" xfId="0" applyNumberFormat="1" applyFont="1" applyFill="1" applyBorder="1" applyAlignment="1" applyProtection="1">
      <alignment horizontal="right"/>
      <protection locked="0"/>
    </xf>
    <xf numFmtId="3" fontId="84" fillId="36" borderId="45" xfId="0" applyNumberFormat="1" applyFont="1" applyFill="1" applyBorder="1" applyAlignment="1" applyProtection="1">
      <alignment horizontal="right"/>
      <protection locked="0"/>
    </xf>
    <xf numFmtId="3" fontId="84" fillId="36" borderId="46" xfId="0" applyNumberFormat="1" applyFont="1" applyFill="1" applyBorder="1" applyAlignment="1" applyProtection="1">
      <alignment horizontal="right"/>
      <protection locked="0"/>
    </xf>
    <xf numFmtId="3" fontId="84" fillId="36" borderId="35" xfId="0" applyNumberFormat="1" applyFont="1" applyFill="1" applyBorder="1" applyAlignment="1" applyProtection="1">
      <alignment horizontal="right"/>
      <protection locked="0"/>
    </xf>
    <xf numFmtId="3" fontId="84" fillId="36" borderId="47" xfId="0" applyNumberFormat="1" applyFont="1" applyFill="1" applyBorder="1" applyAlignment="1" applyProtection="1">
      <alignment horizontal="right"/>
      <protection locked="0"/>
    </xf>
    <xf numFmtId="3" fontId="105" fillId="39" borderId="119" xfId="0" applyNumberFormat="1" applyFont="1" applyFill="1" applyBorder="1" applyAlignment="1">
      <alignment horizontal="right" vertical="center"/>
    </xf>
    <xf numFmtId="3" fontId="105" fillId="39" borderId="120" xfId="0" applyNumberFormat="1" applyFont="1" applyFill="1" applyBorder="1" applyAlignment="1">
      <alignment horizontal="right" vertical="center"/>
    </xf>
    <xf numFmtId="3" fontId="105" fillId="39" borderId="121" xfId="0" applyNumberFormat="1" applyFont="1" applyFill="1" applyBorder="1" applyAlignment="1">
      <alignment horizontal="right" vertical="center"/>
    </xf>
    <xf numFmtId="3" fontId="84" fillId="36" borderId="35" xfId="0" applyNumberFormat="1" applyFont="1" applyFill="1" applyBorder="1" applyAlignment="1" applyProtection="1">
      <alignment horizontal="left" wrapText="1"/>
      <protection locked="0"/>
    </xf>
    <xf numFmtId="3" fontId="84" fillId="36" borderId="122" xfId="0" applyNumberFormat="1" applyFont="1" applyFill="1" applyBorder="1" applyAlignment="1" applyProtection="1">
      <alignment horizontal="left" wrapText="1"/>
      <protection locked="0"/>
    </xf>
    <xf numFmtId="3" fontId="84" fillId="36" borderId="34" xfId="0" applyNumberFormat="1" applyFont="1" applyFill="1" applyBorder="1" applyAlignment="1" applyProtection="1">
      <alignment horizontal="left" wrapText="1"/>
      <protection locked="0"/>
    </xf>
    <xf numFmtId="3" fontId="84" fillId="36" borderId="123" xfId="0" applyNumberFormat="1" applyFont="1" applyFill="1" applyBorder="1" applyAlignment="1" applyProtection="1">
      <alignment horizontal="left" wrapText="1"/>
      <protection locked="0"/>
    </xf>
    <xf numFmtId="3" fontId="109" fillId="14" borderId="124" xfId="0" applyNumberFormat="1" applyFont="1" applyFill="1" applyBorder="1" applyAlignment="1">
      <alignment horizontal="center"/>
    </xf>
    <xf numFmtId="3" fontId="109" fillId="14" borderId="41" xfId="0" applyNumberFormat="1" applyFont="1" applyFill="1" applyBorder="1" applyAlignment="1">
      <alignment horizontal="center"/>
    </xf>
    <xf numFmtId="0" fontId="82" fillId="0" borderId="0" xfId="0" applyFont="1" applyAlignment="1">
      <alignment horizontal="left" vertical="top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1543050</xdr:colOff>
      <xdr:row>4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76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9525</xdr:rowOff>
    </xdr:from>
    <xdr:to>
      <xdr:col>1</xdr:col>
      <xdr:colOff>1552575</xdr:colOff>
      <xdr:row>4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14763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1590675</xdr:colOff>
      <xdr:row>4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476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</xdr:rowOff>
    </xdr:from>
    <xdr:to>
      <xdr:col>1</xdr:col>
      <xdr:colOff>1600200</xdr:colOff>
      <xdr:row>4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476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5:G52"/>
  <sheetViews>
    <sheetView showGridLines="0" tabSelected="1" workbookViewId="0" topLeftCell="A1">
      <pane ySplit="5" topLeftCell="BM30" activePane="bottomLeft" state="frozen"/>
      <selection pane="topLeft" activeCell="A1" sqref="A1"/>
      <selection pane="bottomLeft" activeCell="D30" sqref="D30"/>
    </sheetView>
  </sheetViews>
  <sheetFormatPr defaultColWidth="8.8515625" defaultRowHeight="15"/>
  <cols>
    <col min="1" max="1" width="1.28515625" style="0" customWidth="1"/>
    <col min="2" max="2" width="24.00390625" style="0" customWidth="1"/>
    <col min="3" max="3" width="18.140625" style="0" customWidth="1"/>
    <col min="4" max="4" width="14.7109375" style="0" customWidth="1"/>
    <col min="5" max="5" width="13.8515625" style="0" customWidth="1"/>
    <col min="6" max="6" width="14.7109375" style="0" customWidth="1"/>
  </cols>
  <sheetData>
    <row r="2" ht="18" customHeight="1"/>
    <row r="3" ht="22.5" customHeight="1"/>
    <row r="5" spans="2:3" ht="25.5" customHeight="1">
      <c r="B5" s="164" t="s">
        <v>86</v>
      </c>
      <c r="C5" s="32"/>
    </row>
    <row r="8" spans="2:6" ht="18">
      <c r="B8" s="34" t="s">
        <v>41</v>
      </c>
      <c r="C8" s="34"/>
      <c r="D8" s="105" t="s">
        <v>89</v>
      </c>
      <c r="E8" s="106"/>
      <c r="F8" s="106"/>
    </row>
    <row r="9" spans="2:7" ht="30" customHeight="1">
      <c r="B9" s="39" t="s">
        <v>42</v>
      </c>
      <c r="C9" s="34"/>
      <c r="D9" s="252" t="s">
        <v>141</v>
      </c>
      <c r="E9" s="252"/>
      <c r="F9" s="252"/>
      <c r="G9" s="59"/>
    </row>
    <row r="10" spans="2:7" ht="13.5">
      <c r="B10" s="34"/>
      <c r="C10" s="34"/>
      <c r="D10" s="59"/>
      <c r="E10" s="59"/>
      <c r="F10" s="59"/>
      <c r="G10" s="59"/>
    </row>
    <row r="11" spans="2:7" ht="13.5">
      <c r="B11" s="34"/>
      <c r="C11" s="34"/>
      <c r="D11" s="58"/>
      <c r="E11" s="58"/>
      <c r="F11" s="58"/>
      <c r="G11" s="58"/>
    </row>
    <row r="12" spans="2:4" ht="13.5">
      <c r="B12" s="34"/>
      <c r="D12" s="175"/>
    </row>
    <row r="13" spans="2:6" ht="13.5">
      <c r="B13" s="34" t="s">
        <v>135</v>
      </c>
      <c r="D13" s="173">
        <f>+'SINTESI ECONOMICA'!F36</f>
        <v>89160</v>
      </c>
      <c r="E13" s="36"/>
      <c r="F13" s="36"/>
    </row>
    <row r="14" spans="2:6" ht="13.5">
      <c r="B14" s="34" t="s">
        <v>136</v>
      </c>
      <c r="D14" s="173">
        <f>+'SINTESI ECONOMICA'!F50</f>
        <v>10160</v>
      </c>
      <c r="E14" s="36"/>
      <c r="F14" s="36"/>
    </row>
    <row r="15" spans="2:6" ht="13.5">
      <c r="B15" s="34" t="s">
        <v>137</v>
      </c>
      <c r="D15" s="174">
        <f>+D14/(D13+0.0000001)</f>
        <v>0.1139524450424922</v>
      </c>
      <c r="E15" s="36"/>
      <c r="F15" s="36"/>
    </row>
    <row r="16" spans="4:6" ht="13.5">
      <c r="D16" s="36"/>
      <c r="E16" s="36"/>
      <c r="F16" s="36"/>
    </row>
    <row r="17" spans="4:6" ht="13.5">
      <c r="D17" s="36"/>
      <c r="E17" s="36"/>
      <c r="F17" s="36"/>
    </row>
    <row r="18" spans="4:6" ht="15" thickBot="1">
      <c r="D18" s="36"/>
      <c r="E18" s="36"/>
      <c r="F18" s="36"/>
    </row>
    <row r="19" spans="2:6" ht="17.25" customHeight="1">
      <c r="B19" s="253" t="s">
        <v>126</v>
      </c>
      <c r="C19" s="254"/>
      <c r="D19" s="254"/>
      <c r="E19" s="254"/>
      <c r="F19" s="255"/>
    </row>
    <row r="20" spans="2:6" ht="12.75" customHeight="1">
      <c r="B20" s="239"/>
      <c r="C20" s="240"/>
      <c r="D20" s="241"/>
      <c r="E20" s="241"/>
      <c r="F20" s="242"/>
    </row>
    <row r="21" spans="2:6" ht="12.75" customHeight="1">
      <c r="B21" s="243" t="s">
        <v>113</v>
      </c>
      <c r="C21" s="244"/>
      <c r="D21" s="245">
        <v>100</v>
      </c>
      <c r="E21" s="245"/>
      <c r="F21" s="246"/>
    </row>
    <row r="22" spans="2:6" ht="12.75" customHeight="1">
      <c r="B22" s="243" t="s">
        <v>118</v>
      </c>
      <c r="C22" s="244"/>
      <c r="D22" s="245">
        <v>40</v>
      </c>
      <c r="E22" s="245" t="s">
        <v>128</v>
      </c>
      <c r="F22" s="246"/>
    </row>
    <row r="23" spans="2:6" ht="12.75" customHeight="1">
      <c r="B23" s="243"/>
      <c r="C23" s="244"/>
      <c r="D23" s="245"/>
      <c r="E23" s="245"/>
      <c r="F23" s="246"/>
    </row>
    <row r="24" spans="2:6" ht="12.75" customHeight="1">
      <c r="B24" s="243" t="s">
        <v>114</v>
      </c>
      <c r="C24" s="244"/>
      <c r="D24" s="245">
        <f>5*4*2</f>
        <v>40</v>
      </c>
      <c r="E24" s="245" t="s">
        <v>127</v>
      </c>
      <c r="F24" s="246"/>
    </row>
    <row r="25" spans="2:6" ht="12.75" customHeight="1">
      <c r="B25" s="243" t="s">
        <v>132</v>
      </c>
      <c r="C25" s="244"/>
      <c r="D25" s="245">
        <v>8</v>
      </c>
      <c r="E25" s="245"/>
      <c r="F25" s="246"/>
    </row>
    <row r="26" spans="2:6" ht="12.75" customHeight="1">
      <c r="B26" s="243"/>
      <c r="C26" s="244"/>
      <c r="D26" s="245"/>
      <c r="E26" s="245"/>
      <c r="F26" s="246"/>
    </row>
    <row r="27" spans="2:6" ht="12.75" customHeight="1">
      <c r="B27" s="247" t="s">
        <v>129</v>
      </c>
      <c r="C27" s="244"/>
      <c r="D27" s="245"/>
      <c r="E27" s="245"/>
      <c r="F27" s="246"/>
    </row>
    <row r="28" spans="2:6" ht="12.75" customHeight="1">
      <c r="B28" s="243" t="s">
        <v>115</v>
      </c>
      <c r="C28" s="244"/>
      <c r="D28" s="245">
        <v>1</v>
      </c>
      <c r="E28" s="245" t="s">
        <v>133</v>
      </c>
      <c r="F28" s="246"/>
    </row>
    <row r="29" spans="2:6" ht="12.75" customHeight="1">
      <c r="B29" s="243" t="s">
        <v>116</v>
      </c>
      <c r="C29" s="244"/>
      <c r="D29" s="245">
        <v>3</v>
      </c>
      <c r="E29" s="245" t="s">
        <v>134</v>
      </c>
      <c r="F29" s="246"/>
    </row>
    <row r="30" spans="2:6" ht="12.75" customHeight="1">
      <c r="B30" s="243" t="s">
        <v>117</v>
      </c>
      <c r="C30" s="244"/>
      <c r="D30" s="245">
        <v>5</v>
      </c>
      <c r="E30" s="245" t="s">
        <v>133</v>
      </c>
      <c r="F30" s="246"/>
    </row>
    <row r="31" spans="2:6" ht="12.75" customHeight="1">
      <c r="B31" s="243" t="s">
        <v>95</v>
      </c>
      <c r="C31" s="244"/>
      <c r="D31" s="245">
        <v>1</v>
      </c>
      <c r="E31" s="245" t="s">
        <v>142</v>
      </c>
      <c r="F31" s="246"/>
    </row>
    <row r="32" spans="2:6" ht="12.75" customHeight="1">
      <c r="B32" s="243"/>
      <c r="C32" s="244"/>
      <c r="D32" s="245"/>
      <c r="E32" s="245"/>
      <c r="F32" s="246"/>
    </row>
    <row r="33" spans="2:6" ht="12.75" customHeight="1">
      <c r="B33" s="243"/>
      <c r="C33" s="244"/>
      <c r="D33" s="245"/>
      <c r="E33" s="245"/>
      <c r="F33" s="246"/>
    </row>
    <row r="34" spans="2:6" ht="12.75" customHeight="1">
      <c r="B34" s="247" t="s">
        <v>119</v>
      </c>
      <c r="C34" s="244"/>
      <c r="D34" s="245"/>
      <c r="E34" s="245"/>
      <c r="F34" s="246"/>
    </row>
    <row r="35" spans="2:6" ht="12.75" customHeight="1">
      <c r="B35" s="243" t="s">
        <v>121</v>
      </c>
      <c r="C35" s="244"/>
      <c r="D35" s="245"/>
      <c r="E35" s="245"/>
      <c r="F35" s="246"/>
    </row>
    <row r="36" spans="2:6" ht="12.75" customHeight="1">
      <c r="B36" s="243" t="s">
        <v>143</v>
      </c>
      <c r="C36" s="244"/>
      <c r="D36" s="245"/>
      <c r="E36" s="245"/>
      <c r="F36" s="246"/>
    </row>
    <row r="37" spans="2:6" ht="12.75" customHeight="1">
      <c r="B37" s="243" t="s">
        <v>122</v>
      </c>
      <c r="C37" s="244"/>
      <c r="D37" s="245"/>
      <c r="E37" s="245"/>
      <c r="F37" s="246"/>
    </row>
    <row r="38" spans="2:6" ht="12.75" customHeight="1">
      <c r="B38" s="243" t="s">
        <v>130</v>
      </c>
      <c r="C38" s="244"/>
      <c r="D38" s="245"/>
      <c r="E38" s="245"/>
      <c r="F38" s="246"/>
    </row>
    <row r="39" spans="2:6" ht="12.75" customHeight="1">
      <c r="B39" s="243"/>
      <c r="C39" s="244"/>
      <c r="D39" s="245"/>
      <c r="E39" s="245"/>
      <c r="F39" s="246"/>
    </row>
    <row r="40" spans="2:6" ht="12.75" customHeight="1">
      <c r="B40" s="247" t="s">
        <v>123</v>
      </c>
      <c r="C40" s="244"/>
      <c r="D40" s="245"/>
      <c r="E40" s="245"/>
      <c r="F40" s="246"/>
    </row>
    <row r="41" spans="2:6" ht="12.75" customHeight="1">
      <c r="B41" s="243" t="s">
        <v>125</v>
      </c>
      <c r="C41" s="244"/>
      <c r="D41" s="245">
        <v>2000</v>
      </c>
      <c r="E41" s="245"/>
      <c r="F41" s="246"/>
    </row>
    <row r="42" spans="2:6" ht="12.75" customHeight="1">
      <c r="B42" s="243" t="s">
        <v>120</v>
      </c>
      <c r="C42" s="244"/>
      <c r="D42" s="245">
        <v>1000</v>
      </c>
      <c r="E42" s="245"/>
      <c r="F42" s="246"/>
    </row>
    <row r="43" spans="2:6" ht="12.75" customHeight="1">
      <c r="B43" s="243"/>
      <c r="C43" s="244"/>
      <c r="D43" s="245"/>
      <c r="E43" s="245"/>
      <c r="F43" s="246"/>
    </row>
    <row r="44" spans="2:6" ht="12.75" customHeight="1">
      <c r="B44" s="243"/>
      <c r="C44" s="244"/>
      <c r="D44" s="245"/>
      <c r="E44" s="245"/>
      <c r="F44" s="246"/>
    </row>
    <row r="45" spans="2:6" ht="12.75" customHeight="1">
      <c r="B45" s="243"/>
      <c r="C45" s="244"/>
      <c r="D45" s="245"/>
      <c r="E45" s="245"/>
      <c r="F45" s="246"/>
    </row>
    <row r="46" spans="2:6" ht="12.75" customHeight="1">
      <c r="B46" s="243"/>
      <c r="C46" s="244"/>
      <c r="D46" s="245"/>
      <c r="E46" s="245"/>
      <c r="F46" s="246"/>
    </row>
    <row r="47" spans="2:6" ht="12.75" customHeight="1">
      <c r="B47" s="243"/>
      <c r="C47" s="244"/>
      <c r="D47" s="245"/>
      <c r="E47" s="245"/>
      <c r="F47" s="246"/>
    </row>
    <row r="48" spans="2:6" ht="12.75" customHeight="1">
      <c r="B48" s="243"/>
      <c r="C48" s="244"/>
      <c r="D48" s="245"/>
      <c r="E48" s="245"/>
      <c r="F48" s="246"/>
    </row>
    <row r="49" spans="2:6" ht="12.75" customHeight="1">
      <c r="B49" s="243"/>
      <c r="C49" s="244"/>
      <c r="D49" s="245"/>
      <c r="E49" s="245"/>
      <c r="F49" s="246"/>
    </row>
    <row r="50" spans="2:6" ht="12.75" customHeight="1">
      <c r="B50" s="243"/>
      <c r="C50" s="244"/>
      <c r="D50" s="245"/>
      <c r="E50" s="245"/>
      <c r="F50" s="246"/>
    </row>
    <row r="51" spans="2:6" ht="12.75" customHeight="1">
      <c r="B51" s="243"/>
      <c r="C51" s="244"/>
      <c r="D51" s="245"/>
      <c r="E51" s="245"/>
      <c r="F51" s="246"/>
    </row>
    <row r="52" spans="2:6" ht="12.75" customHeight="1" thickBot="1">
      <c r="B52" s="248"/>
      <c r="C52" s="249"/>
      <c r="D52" s="250"/>
      <c r="E52" s="250"/>
      <c r="F52" s="251"/>
    </row>
  </sheetData>
  <sheetProtection password="FEF1" sheet="1"/>
  <mergeCells count="2">
    <mergeCell ref="D9:F9"/>
    <mergeCell ref="B19:F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outlinePr summaryBelow="0"/>
  </sheetPr>
  <dimension ref="B1:R163"/>
  <sheetViews>
    <sheetView showGridLines="0" zoomScale="84" zoomScaleNormal="84" workbookViewId="0" topLeftCell="A1">
      <pane ySplit="6" topLeftCell="BM7" activePane="bottomLeft" state="frozen"/>
      <selection pane="topLeft" activeCell="A1" sqref="A1"/>
      <selection pane="bottomLeft" activeCell="I121" sqref="I121"/>
    </sheetView>
  </sheetViews>
  <sheetFormatPr defaultColWidth="9.140625" defaultRowHeight="15"/>
  <cols>
    <col min="1" max="1" width="1.28515625" style="2" customWidth="1"/>
    <col min="2" max="2" width="24.00390625" style="2" customWidth="1"/>
    <col min="3" max="3" width="18.421875" style="2" customWidth="1"/>
    <col min="4" max="4" width="17.8515625" style="3" customWidth="1"/>
    <col min="5" max="5" width="15.00390625" style="1" customWidth="1"/>
    <col min="6" max="6" width="14.421875" style="7" customWidth="1"/>
    <col min="7" max="7" width="12.140625" style="2" customWidth="1"/>
    <col min="8" max="8" width="12.421875" style="2" customWidth="1"/>
    <col min="9" max="9" width="12.8515625" style="2" customWidth="1"/>
    <col min="10" max="10" width="12.421875" style="2" customWidth="1"/>
    <col min="11" max="11" width="13.140625" style="2" customWidth="1"/>
    <col min="12" max="12" width="1.7109375" style="17" customWidth="1"/>
    <col min="13" max="13" width="7.8515625" style="182" customWidth="1"/>
    <col min="14" max="16384" width="9.140625" style="2" customWidth="1"/>
  </cols>
  <sheetData>
    <row r="1" spans="3:8" ht="20.25" customHeight="1">
      <c r="C1" s="268" t="s">
        <v>40</v>
      </c>
      <c r="D1" s="268"/>
      <c r="E1" s="268"/>
      <c r="F1" s="268"/>
      <c r="G1" s="35" t="s">
        <v>29</v>
      </c>
      <c r="H1" s="38" t="str">
        <f>+SCHEDA!D8</f>
        <v>ESTATE IN CITTA ONLUS</v>
      </c>
    </row>
    <row r="2" spans="3:12" ht="16.5" customHeight="1">
      <c r="C2" s="269"/>
      <c r="D2" s="269"/>
      <c r="E2" s="269"/>
      <c r="F2" s="269"/>
      <c r="G2" s="35" t="s">
        <v>30</v>
      </c>
      <c r="H2" s="270" t="str">
        <f>+SCHEDA!D9</f>
        <v>CENTRI ESTIVI IN CITTADELLA in inglese</v>
      </c>
      <c r="I2" s="270"/>
      <c r="J2" s="270"/>
      <c r="K2" s="270"/>
      <c r="L2" s="184"/>
    </row>
    <row r="3" spans="2:12" ht="16.5" customHeight="1" thickBot="1">
      <c r="B3" s="21"/>
      <c r="C3" s="21"/>
      <c r="D3" s="2"/>
      <c r="E3" s="22"/>
      <c r="F3" s="23"/>
      <c r="G3" s="28"/>
      <c r="H3" s="271"/>
      <c r="I3" s="271"/>
      <c r="J3" s="271"/>
      <c r="K3" s="271"/>
      <c r="L3" s="185"/>
    </row>
    <row r="4" spans="2:13" ht="13.5">
      <c r="B4" s="33"/>
      <c r="C4" s="27"/>
      <c r="D4" s="2"/>
      <c r="E4" s="29"/>
      <c r="F4" s="272"/>
      <c r="G4" s="273" t="s">
        <v>23</v>
      </c>
      <c r="H4" s="275" t="s">
        <v>83</v>
      </c>
      <c r="I4" s="275"/>
      <c r="J4" s="275"/>
      <c r="K4" s="265" t="s">
        <v>87</v>
      </c>
      <c r="L4" s="186"/>
      <c r="M4" s="267" t="s">
        <v>88</v>
      </c>
    </row>
    <row r="5" spans="2:13" s="4" customFormat="1" ht="30" customHeight="1" thickBot="1">
      <c r="B5" s="165" t="str">
        <f>+SCHEDA!B5</f>
        <v>BANDO 2014</v>
      </c>
      <c r="C5" s="27"/>
      <c r="E5" s="29"/>
      <c r="F5" s="272"/>
      <c r="G5" s="274"/>
      <c r="H5" s="238" t="s">
        <v>3</v>
      </c>
      <c r="I5" s="238" t="s">
        <v>24</v>
      </c>
      <c r="J5" s="238" t="s">
        <v>4</v>
      </c>
      <c r="K5" s="266"/>
      <c r="L5" s="186"/>
      <c r="M5" s="267"/>
    </row>
    <row r="6" ht="7.5" customHeight="1"/>
    <row r="7" ht="6" customHeight="1">
      <c r="M7" s="198"/>
    </row>
    <row r="8" spans="2:13" s="131" customFormat="1" ht="24.75" customHeight="1">
      <c r="B8" s="127" t="s">
        <v>75</v>
      </c>
      <c r="C8" s="127"/>
      <c r="D8" s="127"/>
      <c r="E8" s="128"/>
      <c r="F8" s="129"/>
      <c r="G8" s="130">
        <f>SUBTOTAL(9,G9:G43)</f>
        <v>10440</v>
      </c>
      <c r="H8" s="235">
        <f>SUBTOTAL(9,H9:H43)</f>
        <v>600</v>
      </c>
      <c r="I8" s="236">
        <f>SUBTOTAL(9,I9:I43)</f>
        <v>5000</v>
      </c>
      <c r="J8" s="237">
        <f>SUBTOTAL(9,J9:J43)</f>
        <v>0</v>
      </c>
      <c r="K8" s="207">
        <f>SUBTOTAL(9,K9:K43)</f>
        <v>4840</v>
      </c>
      <c r="L8" s="187"/>
      <c r="M8" s="181"/>
    </row>
    <row r="9" spans="2:12" ht="15">
      <c r="B9" s="123" t="s">
        <v>44</v>
      </c>
      <c r="C9" s="124"/>
      <c r="D9" s="124"/>
      <c r="E9" s="125"/>
      <c r="F9" s="126"/>
      <c r="G9" s="199">
        <f>SUBTOTAL(9,G11:G15)</f>
        <v>4000</v>
      </c>
      <c r="H9" s="232">
        <f>SUBTOTAL(9,H11:H15)</f>
        <v>0</v>
      </c>
      <c r="I9" s="233">
        <f>SUBTOTAL(9,I11:I15)</f>
        <v>0</v>
      </c>
      <c r="J9" s="234">
        <f>SUBTOTAL(9,J11:J15)</f>
        <v>0</v>
      </c>
      <c r="K9" s="208">
        <f>SUBTOTAL(9,K11:K15)</f>
        <v>4000</v>
      </c>
      <c r="L9" s="188"/>
    </row>
    <row r="10" spans="2:18" s="5" customFormat="1" ht="13.5">
      <c r="B10" s="40" t="s">
        <v>9</v>
      </c>
      <c r="C10" s="41"/>
      <c r="D10" s="41"/>
      <c r="E10" s="14" t="s">
        <v>5</v>
      </c>
      <c r="F10" s="26" t="s">
        <v>10</v>
      </c>
      <c r="G10" s="200"/>
      <c r="H10" s="221"/>
      <c r="I10" s="197"/>
      <c r="J10" s="222"/>
      <c r="K10" s="209"/>
      <c r="L10" s="189"/>
      <c r="M10" s="183"/>
      <c r="P10" s="179"/>
      <c r="Q10" s="179"/>
      <c r="R10" s="179"/>
    </row>
    <row r="11" spans="2:18" ht="13.5">
      <c r="B11" s="256" t="s">
        <v>96</v>
      </c>
      <c r="C11" s="257"/>
      <c r="D11" s="258"/>
      <c r="E11" s="110">
        <v>1000</v>
      </c>
      <c r="F11" s="111">
        <v>3</v>
      </c>
      <c r="G11" s="201">
        <f>+E11*F11</f>
        <v>3000</v>
      </c>
      <c r="H11" s="223"/>
      <c r="I11" s="114"/>
      <c r="J11" s="224"/>
      <c r="K11" s="210">
        <f>+G11-H11-I11-J11</f>
        <v>3000</v>
      </c>
      <c r="L11" s="18"/>
      <c r="M11" s="182" t="s">
        <v>88</v>
      </c>
      <c r="P11" s="21"/>
      <c r="Q11" s="21"/>
      <c r="R11" s="21"/>
    </row>
    <row r="12" spans="2:18" ht="13.5">
      <c r="B12" s="259" t="s">
        <v>97</v>
      </c>
      <c r="C12" s="260"/>
      <c r="D12" s="261"/>
      <c r="E12" s="112">
        <v>1</v>
      </c>
      <c r="F12" s="113">
        <v>1000</v>
      </c>
      <c r="G12" s="202">
        <f>+E12*F12</f>
        <v>1000</v>
      </c>
      <c r="H12" s="225"/>
      <c r="I12" s="115"/>
      <c r="J12" s="226"/>
      <c r="K12" s="210">
        <f>+G12-H12-I12-J12</f>
        <v>1000</v>
      </c>
      <c r="L12" s="18"/>
      <c r="M12" s="182" t="s">
        <v>88</v>
      </c>
      <c r="P12" s="21"/>
      <c r="Q12" s="21"/>
      <c r="R12" s="21"/>
    </row>
    <row r="13" spans="2:18" ht="15">
      <c r="B13" s="259"/>
      <c r="C13" s="260"/>
      <c r="D13" s="261"/>
      <c r="E13" s="112"/>
      <c r="F13" s="113"/>
      <c r="G13" s="202">
        <f>+E13*F13</f>
        <v>0</v>
      </c>
      <c r="H13" s="225"/>
      <c r="I13" s="115"/>
      <c r="J13" s="226"/>
      <c r="K13" s="210">
        <f>+G13-H13-I13-J13</f>
        <v>0</v>
      </c>
      <c r="L13" s="18"/>
      <c r="M13" s="182" t="s">
        <v>88</v>
      </c>
      <c r="P13" s="21"/>
      <c r="Q13" s="180"/>
      <c r="R13" s="21"/>
    </row>
    <row r="14" spans="2:18" ht="13.5">
      <c r="B14" s="259"/>
      <c r="C14" s="260"/>
      <c r="D14" s="261"/>
      <c r="E14" s="112"/>
      <c r="F14" s="113"/>
      <c r="G14" s="202">
        <f>+E14*F14</f>
        <v>0</v>
      </c>
      <c r="H14" s="225"/>
      <c r="I14" s="115"/>
      <c r="J14" s="226"/>
      <c r="K14" s="210">
        <f>+G14-H14-I14-J14</f>
        <v>0</v>
      </c>
      <c r="L14" s="18"/>
      <c r="M14" s="182" t="s">
        <v>88</v>
      </c>
      <c r="P14" s="21"/>
      <c r="Q14" s="21"/>
      <c r="R14" s="21"/>
    </row>
    <row r="15" spans="2:18" ht="13.5">
      <c r="B15" s="259"/>
      <c r="C15" s="260"/>
      <c r="D15" s="261"/>
      <c r="E15" s="112"/>
      <c r="F15" s="113"/>
      <c r="G15" s="202">
        <f>+E15*F15</f>
        <v>0</v>
      </c>
      <c r="H15" s="225"/>
      <c r="I15" s="115"/>
      <c r="J15" s="226"/>
      <c r="K15" s="210">
        <f>+G15-H15-I15-J15</f>
        <v>0</v>
      </c>
      <c r="L15" s="18"/>
      <c r="M15" s="182" t="s">
        <v>88</v>
      </c>
      <c r="P15" s="21"/>
      <c r="Q15" s="21"/>
      <c r="R15" s="21"/>
    </row>
    <row r="16" spans="2:12" ht="15">
      <c r="B16" s="123" t="s">
        <v>0</v>
      </c>
      <c r="C16" s="124"/>
      <c r="D16" s="124"/>
      <c r="E16" s="125"/>
      <c r="F16" s="126"/>
      <c r="G16" s="199">
        <f>SUBTOTAL(9,G18:G22)</f>
        <v>1440</v>
      </c>
      <c r="H16" s="219">
        <f>SUBTOTAL(9,H18:H22)</f>
        <v>600</v>
      </c>
      <c r="I16" s="196">
        <f>SUBTOTAL(9,I18:I22)</f>
        <v>0</v>
      </c>
      <c r="J16" s="220">
        <f>SUBTOTAL(9,J18:J22)</f>
        <v>0</v>
      </c>
      <c r="K16" s="208">
        <f>SUBTOTAL(9,K18:K22)</f>
        <v>840</v>
      </c>
      <c r="L16" s="188"/>
    </row>
    <row r="17" spans="2:13" s="8" customFormat="1" ht="12.75" customHeight="1">
      <c r="B17" s="40" t="s">
        <v>9</v>
      </c>
      <c r="C17" s="41"/>
      <c r="D17" s="41"/>
      <c r="E17" s="14" t="s">
        <v>5</v>
      </c>
      <c r="F17" s="15" t="s">
        <v>10</v>
      </c>
      <c r="G17" s="200"/>
      <c r="H17" s="221"/>
      <c r="I17" s="197"/>
      <c r="J17" s="222"/>
      <c r="K17" s="209"/>
      <c r="L17" s="189"/>
      <c r="M17" s="182" t="s">
        <v>88</v>
      </c>
    </row>
    <row r="18" spans="2:13" ht="15" customHeight="1">
      <c r="B18" s="256" t="s">
        <v>104</v>
      </c>
      <c r="C18" s="257"/>
      <c r="D18" s="258"/>
      <c r="E18" s="110">
        <v>12</v>
      </c>
      <c r="F18" s="111">
        <v>70</v>
      </c>
      <c r="G18" s="201">
        <f>+E18*F18</f>
        <v>840</v>
      </c>
      <c r="H18" s="223"/>
      <c r="I18" s="114"/>
      <c r="J18" s="224"/>
      <c r="K18" s="210">
        <f>+G18-H18-I18-J18</f>
        <v>840</v>
      </c>
      <c r="L18" s="18"/>
      <c r="M18" s="182" t="s">
        <v>88</v>
      </c>
    </row>
    <row r="19" spans="2:13" ht="15" customHeight="1">
      <c r="B19" s="259" t="s">
        <v>105</v>
      </c>
      <c r="C19" s="260"/>
      <c r="D19" s="261"/>
      <c r="E19" s="112">
        <v>120</v>
      </c>
      <c r="F19" s="113">
        <v>5</v>
      </c>
      <c r="G19" s="202">
        <f>+E19*F19</f>
        <v>600</v>
      </c>
      <c r="H19" s="225">
        <v>600</v>
      </c>
      <c r="I19" s="115"/>
      <c r="J19" s="226"/>
      <c r="K19" s="210">
        <f>+G19-H19-I19-J19</f>
        <v>0</v>
      </c>
      <c r="L19" s="18"/>
      <c r="M19" s="182" t="s">
        <v>88</v>
      </c>
    </row>
    <row r="20" spans="2:13" ht="15" customHeight="1">
      <c r="B20" s="259"/>
      <c r="C20" s="260"/>
      <c r="D20" s="261"/>
      <c r="E20" s="112"/>
      <c r="F20" s="113"/>
      <c r="G20" s="202">
        <f>+E20*F20</f>
        <v>0</v>
      </c>
      <c r="H20" s="225"/>
      <c r="I20" s="115"/>
      <c r="J20" s="226"/>
      <c r="K20" s="210">
        <f>+G20-H20-I20-J20</f>
        <v>0</v>
      </c>
      <c r="L20" s="18"/>
      <c r="M20" s="182" t="s">
        <v>88</v>
      </c>
    </row>
    <row r="21" spans="2:13" ht="15" customHeight="1">
      <c r="B21" s="259"/>
      <c r="C21" s="260"/>
      <c r="D21" s="261"/>
      <c r="E21" s="112"/>
      <c r="F21" s="113"/>
      <c r="G21" s="202">
        <f>+E21*F21</f>
        <v>0</v>
      </c>
      <c r="H21" s="225"/>
      <c r="I21" s="115"/>
      <c r="J21" s="226"/>
      <c r="K21" s="210">
        <f>+G21-H21-I21-J21</f>
        <v>0</v>
      </c>
      <c r="L21" s="18"/>
      <c r="M21" s="182" t="s">
        <v>88</v>
      </c>
    </row>
    <row r="22" spans="2:13" ht="15" customHeight="1">
      <c r="B22" s="259"/>
      <c r="C22" s="260"/>
      <c r="D22" s="261"/>
      <c r="E22" s="112"/>
      <c r="F22" s="113"/>
      <c r="G22" s="202">
        <f>+E22*F22</f>
        <v>0</v>
      </c>
      <c r="H22" s="225"/>
      <c r="I22" s="115"/>
      <c r="J22" s="226"/>
      <c r="K22" s="210">
        <f>+G22-H22-I22-J22</f>
        <v>0</v>
      </c>
      <c r="L22" s="18"/>
      <c r="M22" s="182" t="s">
        <v>88</v>
      </c>
    </row>
    <row r="23" spans="2:12" ht="15">
      <c r="B23" s="123" t="s">
        <v>6</v>
      </c>
      <c r="C23" s="124"/>
      <c r="D23" s="124"/>
      <c r="E23" s="125"/>
      <c r="F23" s="126"/>
      <c r="G23" s="199">
        <f>SUBTOTAL(9,G25:G29)</f>
        <v>0</v>
      </c>
      <c r="H23" s="219">
        <f>SUBTOTAL(9,H25:H29)</f>
        <v>0</v>
      </c>
      <c r="I23" s="196">
        <f>SUBTOTAL(9,I25:I29)</f>
        <v>0</v>
      </c>
      <c r="J23" s="220">
        <f>SUBTOTAL(9,J25:J29)</f>
        <v>0</v>
      </c>
      <c r="K23" s="208">
        <f>SUBTOTAL(9,K25:K29)</f>
        <v>0</v>
      </c>
      <c r="L23" s="188"/>
    </row>
    <row r="24" spans="2:13" s="8" customFormat="1" ht="13.5">
      <c r="B24" s="40" t="s">
        <v>9</v>
      </c>
      <c r="C24" s="41"/>
      <c r="D24" s="41"/>
      <c r="E24" s="14" t="s">
        <v>5</v>
      </c>
      <c r="F24" s="15" t="s">
        <v>10</v>
      </c>
      <c r="G24" s="203"/>
      <c r="H24" s="221"/>
      <c r="I24" s="197"/>
      <c r="J24" s="222"/>
      <c r="K24" s="209"/>
      <c r="L24" s="189"/>
      <c r="M24" s="182" t="s">
        <v>88</v>
      </c>
    </row>
    <row r="25" spans="2:13" ht="13.5">
      <c r="B25" s="256"/>
      <c r="C25" s="257"/>
      <c r="D25" s="258"/>
      <c r="E25" s="110"/>
      <c r="F25" s="111"/>
      <c r="G25" s="204">
        <f>+E25*F25</f>
        <v>0</v>
      </c>
      <c r="H25" s="223"/>
      <c r="I25" s="114"/>
      <c r="J25" s="224"/>
      <c r="K25" s="210">
        <f>+G25-H25-I25-J25</f>
        <v>0</v>
      </c>
      <c r="L25" s="18"/>
      <c r="M25" s="182" t="s">
        <v>88</v>
      </c>
    </row>
    <row r="26" spans="2:13" ht="13.5">
      <c r="B26" s="259"/>
      <c r="C26" s="260"/>
      <c r="D26" s="261"/>
      <c r="E26" s="112"/>
      <c r="F26" s="113"/>
      <c r="G26" s="202">
        <f>+E26*F26</f>
        <v>0</v>
      </c>
      <c r="H26" s="225"/>
      <c r="I26" s="115"/>
      <c r="J26" s="226"/>
      <c r="K26" s="210">
        <f>+G26-H26-I26-J26</f>
        <v>0</v>
      </c>
      <c r="L26" s="18"/>
      <c r="M26" s="182" t="s">
        <v>88</v>
      </c>
    </row>
    <row r="27" spans="2:13" ht="13.5">
      <c r="B27" s="259"/>
      <c r="C27" s="260"/>
      <c r="D27" s="261"/>
      <c r="E27" s="112"/>
      <c r="F27" s="113"/>
      <c r="G27" s="202">
        <f>+E27*F27</f>
        <v>0</v>
      </c>
      <c r="H27" s="225"/>
      <c r="I27" s="115"/>
      <c r="J27" s="226"/>
      <c r="K27" s="210">
        <f>+G27-H27-I27-J27</f>
        <v>0</v>
      </c>
      <c r="L27" s="18"/>
      <c r="M27" s="182" t="s">
        <v>88</v>
      </c>
    </row>
    <row r="28" spans="2:13" ht="13.5">
      <c r="B28" s="259"/>
      <c r="C28" s="260"/>
      <c r="D28" s="261"/>
      <c r="E28" s="112"/>
      <c r="F28" s="113"/>
      <c r="G28" s="202">
        <f>+E28*F28</f>
        <v>0</v>
      </c>
      <c r="H28" s="225"/>
      <c r="I28" s="115"/>
      <c r="J28" s="226"/>
      <c r="K28" s="210">
        <f>+G28-H28-I28-J28</f>
        <v>0</v>
      </c>
      <c r="L28" s="18"/>
      <c r="M28" s="182" t="s">
        <v>88</v>
      </c>
    </row>
    <row r="29" spans="2:13" ht="13.5">
      <c r="B29" s="259"/>
      <c r="C29" s="260"/>
      <c r="D29" s="261"/>
      <c r="E29" s="112"/>
      <c r="F29" s="113"/>
      <c r="G29" s="202">
        <f>+E29*F29</f>
        <v>0</v>
      </c>
      <c r="H29" s="225"/>
      <c r="I29" s="115"/>
      <c r="J29" s="226"/>
      <c r="K29" s="210">
        <f>+G29-H29-I29-J29</f>
        <v>0</v>
      </c>
      <c r="L29" s="18"/>
      <c r="M29" s="182" t="s">
        <v>88</v>
      </c>
    </row>
    <row r="30" spans="2:12" ht="15">
      <c r="B30" s="123" t="s">
        <v>76</v>
      </c>
      <c r="C30" s="124"/>
      <c r="D30" s="124"/>
      <c r="E30" s="125"/>
      <c r="F30" s="126"/>
      <c r="G30" s="199">
        <f>SUBTOTAL(9,G31:G36)</f>
        <v>0</v>
      </c>
      <c r="H30" s="219">
        <f>SUBTOTAL(9,H31:H36)</f>
        <v>0</v>
      </c>
      <c r="I30" s="196">
        <f>SUBTOTAL(9,I31:I36)</f>
        <v>0</v>
      </c>
      <c r="J30" s="220">
        <f>SUBTOTAL(9,J31:J36)</f>
        <v>0</v>
      </c>
      <c r="K30" s="208">
        <f>SUBTOTAL(9,K31:K36)</f>
        <v>0</v>
      </c>
      <c r="L30" s="188"/>
    </row>
    <row r="31" spans="2:13" s="5" customFormat="1" ht="13.5">
      <c r="B31" s="40" t="s">
        <v>9</v>
      </c>
      <c r="C31" s="41"/>
      <c r="D31" s="41"/>
      <c r="E31" s="14" t="s">
        <v>5</v>
      </c>
      <c r="F31" s="15" t="s">
        <v>10</v>
      </c>
      <c r="G31" s="203"/>
      <c r="H31" s="221"/>
      <c r="I31" s="197"/>
      <c r="J31" s="222"/>
      <c r="K31" s="209"/>
      <c r="L31" s="189"/>
      <c r="M31" s="182" t="s">
        <v>88</v>
      </c>
    </row>
    <row r="32" spans="2:13" ht="13.5">
      <c r="B32" s="256"/>
      <c r="C32" s="257"/>
      <c r="D32" s="258"/>
      <c r="E32" s="112"/>
      <c r="F32" s="113"/>
      <c r="G32" s="204">
        <f>+E32*F32</f>
        <v>0</v>
      </c>
      <c r="H32" s="223"/>
      <c r="I32" s="114"/>
      <c r="J32" s="224"/>
      <c r="K32" s="210">
        <f>+G32-H32-I32-J32</f>
        <v>0</v>
      </c>
      <c r="L32" s="18"/>
      <c r="M32" s="182" t="s">
        <v>88</v>
      </c>
    </row>
    <row r="33" spans="2:13" ht="13.5">
      <c r="B33" s="259"/>
      <c r="C33" s="260"/>
      <c r="D33" s="261"/>
      <c r="E33" s="112"/>
      <c r="F33" s="113"/>
      <c r="G33" s="202">
        <f>+E33*F33</f>
        <v>0</v>
      </c>
      <c r="H33" s="225"/>
      <c r="I33" s="115"/>
      <c r="J33" s="226"/>
      <c r="K33" s="210">
        <f>+G33-H33-I33-J33</f>
        <v>0</v>
      </c>
      <c r="L33" s="18"/>
      <c r="M33" s="182" t="s">
        <v>88</v>
      </c>
    </row>
    <row r="34" spans="2:13" ht="13.5">
      <c r="B34" s="259"/>
      <c r="C34" s="260"/>
      <c r="D34" s="261"/>
      <c r="E34" s="112"/>
      <c r="F34" s="113"/>
      <c r="G34" s="202">
        <f>+E34*F34</f>
        <v>0</v>
      </c>
      <c r="H34" s="225"/>
      <c r="I34" s="115"/>
      <c r="J34" s="226"/>
      <c r="K34" s="210">
        <f>+G34-H34-I34-J34</f>
        <v>0</v>
      </c>
      <c r="L34" s="18"/>
      <c r="M34" s="182" t="s">
        <v>88</v>
      </c>
    </row>
    <row r="35" spans="2:13" ht="13.5">
      <c r="B35" s="259"/>
      <c r="C35" s="260"/>
      <c r="D35" s="261"/>
      <c r="E35" s="112"/>
      <c r="F35" s="113"/>
      <c r="G35" s="202">
        <f>+E35*F35</f>
        <v>0</v>
      </c>
      <c r="H35" s="225"/>
      <c r="I35" s="115"/>
      <c r="J35" s="226"/>
      <c r="K35" s="210">
        <f>+G35-H35-I35-J35</f>
        <v>0</v>
      </c>
      <c r="L35" s="18"/>
      <c r="M35" s="182" t="s">
        <v>88</v>
      </c>
    </row>
    <row r="36" spans="2:13" s="17" customFormat="1" ht="13.5">
      <c r="B36" s="259"/>
      <c r="C36" s="260"/>
      <c r="D36" s="261"/>
      <c r="E36" s="112"/>
      <c r="F36" s="113"/>
      <c r="G36" s="202">
        <f>+E36*F36</f>
        <v>0</v>
      </c>
      <c r="H36" s="225"/>
      <c r="I36" s="115"/>
      <c r="J36" s="226"/>
      <c r="K36" s="210">
        <f>+G36-H36-I36-J36</f>
        <v>0</v>
      </c>
      <c r="L36" s="18"/>
      <c r="M36" s="182" t="s">
        <v>88</v>
      </c>
    </row>
    <row r="37" spans="2:12" ht="15">
      <c r="B37" s="123" t="s">
        <v>77</v>
      </c>
      <c r="C37" s="124"/>
      <c r="D37" s="124"/>
      <c r="E37" s="125"/>
      <c r="F37" s="126"/>
      <c r="G37" s="199">
        <f>SUBTOTAL(9,G38:G43)</f>
        <v>5000</v>
      </c>
      <c r="H37" s="219">
        <f>SUBTOTAL(9,H38:H43)</f>
        <v>0</v>
      </c>
      <c r="I37" s="196">
        <f>SUBTOTAL(9,I38:I43)</f>
        <v>5000</v>
      </c>
      <c r="J37" s="220">
        <f>SUBTOTAL(9,J38:J43)</f>
        <v>0</v>
      </c>
      <c r="K37" s="208">
        <f>SUBTOTAL(9,K38:K43)</f>
        <v>0</v>
      </c>
      <c r="L37" s="188"/>
    </row>
    <row r="38" spans="2:13" s="5" customFormat="1" ht="13.5">
      <c r="B38" s="40" t="s">
        <v>9</v>
      </c>
      <c r="C38" s="41"/>
      <c r="D38" s="41"/>
      <c r="E38" s="14" t="s">
        <v>5</v>
      </c>
      <c r="F38" s="15" t="s">
        <v>10</v>
      </c>
      <c r="G38" s="203"/>
      <c r="H38" s="221"/>
      <c r="I38" s="197"/>
      <c r="J38" s="222"/>
      <c r="K38" s="209"/>
      <c r="L38" s="189"/>
      <c r="M38" s="182" t="s">
        <v>88</v>
      </c>
    </row>
    <row r="39" spans="2:13" ht="13.5">
      <c r="B39" s="256" t="s">
        <v>106</v>
      </c>
      <c r="C39" s="257"/>
      <c r="D39" s="258"/>
      <c r="E39" s="112">
        <v>1</v>
      </c>
      <c r="F39" s="113">
        <v>5000</v>
      </c>
      <c r="G39" s="204">
        <f>+E39*F39</f>
        <v>5000</v>
      </c>
      <c r="H39" s="223"/>
      <c r="I39" s="114">
        <v>5000</v>
      </c>
      <c r="J39" s="224"/>
      <c r="K39" s="210">
        <f>+G39-H39-I39-J39</f>
        <v>0</v>
      </c>
      <c r="L39" s="18"/>
      <c r="M39" s="182" t="s">
        <v>88</v>
      </c>
    </row>
    <row r="40" spans="2:13" ht="13.5">
      <c r="B40" s="259"/>
      <c r="C40" s="260"/>
      <c r="D40" s="261"/>
      <c r="E40" s="112"/>
      <c r="F40" s="113"/>
      <c r="G40" s="202">
        <f>+E40*F40</f>
        <v>0</v>
      </c>
      <c r="H40" s="225"/>
      <c r="I40" s="115"/>
      <c r="J40" s="226"/>
      <c r="K40" s="210">
        <f>+G40-H40-I40-J40</f>
        <v>0</v>
      </c>
      <c r="L40" s="18"/>
      <c r="M40" s="182" t="s">
        <v>88</v>
      </c>
    </row>
    <row r="41" spans="2:13" ht="13.5">
      <c r="B41" s="259"/>
      <c r="C41" s="260"/>
      <c r="D41" s="261"/>
      <c r="E41" s="112"/>
      <c r="F41" s="113"/>
      <c r="G41" s="202">
        <f>+E41*F41</f>
        <v>0</v>
      </c>
      <c r="H41" s="225"/>
      <c r="I41" s="115"/>
      <c r="J41" s="226"/>
      <c r="K41" s="210">
        <f>+G41-H41-I41-J41</f>
        <v>0</v>
      </c>
      <c r="L41" s="18"/>
      <c r="M41" s="182" t="s">
        <v>88</v>
      </c>
    </row>
    <row r="42" spans="2:13" ht="13.5">
      <c r="B42" s="259"/>
      <c r="C42" s="260"/>
      <c r="D42" s="261"/>
      <c r="E42" s="112"/>
      <c r="F42" s="113"/>
      <c r="G42" s="202">
        <f>+E42*F42</f>
        <v>0</v>
      </c>
      <c r="H42" s="225"/>
      <c r="I42" s="115"/>
      <c r="J42" s="226"/>
      <c r="K42" s="210">
        <f>+G42-H42-I42-J42</f>
        <v>0</v>
      </c>
      <c r="L42" s="18"/>
      <c r="M42" s="182" t="s">
        <v>88</v>
      </c>
    </row>
    <row r="43" spans="2:13" s="17" customFormat="1" ht="13.5">
      <c r="B43" s="259"/>
      <c r="C43" s="260"/>
      <c r="D43" s="261"/>
      <c r="E43" s="112"/>
      <c r="F43" s="113"/>
      <c r="G43" s="202">
        <f>+E43*F43</f>
        <v>0</v>
      </c>
      <c r="H43" s="229"/>
      <c r="I43" s="230"/>
      <c r="J43" s="231"/>
      <c r="K43" s="210">
        <f>+G43-H43-I43-J43</f>
        <v>0</v>
      </c>
      <c r="L43" s="18"/>
      <c r="M43" s="182" t="s">
        <v>88</v>
      </c>
    </row>
    <row r="44" spans="2:13" s="17" customFormat="1" ht="6" customHeight="1">
      <c r="B44" s="42"/>
      <c r="C44" s="42"/>
      <c r="D44" s="42"/>
      <c r="E44" s="19"/>
      <c r="F44" s="20"/>
      <c r="G44" s="18"/>
      <c r="H44" s="192"/>
      <c r="I44" s="192"/>
      <c r="J44" s="192"/>
      <c r="K44" s="18"/>
      <c r="L44" s="18"/>
      <c r="M44" s="182" t="s">
        <v>88</v>
      </c>
    </row>
    <row r="45" spans="2:13" s="131" customFormat="1" ht="24.75" customHeight="1">
      <c r="B45" s="127" t="s">
        <v>7</v>
      </c>
      <c r="C45" s="127"/>
      <c r="D45" s="127"/>
      <c r="E45" s="128"/>
      <c r="F45" s="129"/>
      <c r="G45" s="130">
        <f>SUBTOTAL(9,G46:G86)</f>
        <v>49320</v>
      </c>
      <c r="H45" s="235">
        <f>SUBTOTAL(9,H46:H86)</f>
        <v>18800</v>
      </c>
      <c r="I45" s="236">
        <f>SUBTOTAL(9,I46:I86)</f>
        <v>17200</v>
      </c>
      <c r="J45" s="237">
        <f>SUBTOTAL(9,J46:J86)</f>
        <v>10000</v>
      </c>
      <c r="K45" s="207">
        <f>SUBTOTAL(9,K46:K86)</f>
        <v>3320</v>
      </c>
      <c r="L45" s="187"/>
      <c r="M45" s="182"/>
    </row>
    <row r="46" spans="2:12" ht="15">
      <c r="B46" s="123" t="s">
        <v>1</v>
      </c>
      <c r="C46" s="124"/>
      <c r="D46" s="124"/>
      <c r="E46" s="125"/>
      <c r="F46" s="126"/>
      <c r="G46" s="199">
        <f>SUBTOTAL(9,G47:G54)</f>
        <v>2560</v>
      </c>
      <c r="H46" s="232">
        <f>SUBTOTAL(9,H47:H54)</f>
        <v>0</v>
      </c>
      <c r="I46" s="233">
        <f>SUBTOTAL(9,I47:I54)</f>
        <v>0</v>
      </c>
      <c r="J46" s="234">
        <f>SUBTOTAL(9,J47:J54)</f>
        <v>0</v>
      </c>
      <c r="K46" s="208">
        <f>SUBTOTAL(9,K47:K54)</f>
        <v>2560</v>
      </c>
      <c r="L46" s="188"/>
    </row>
    <row r="47" spans="2:13" s="6" customFormat="1" ht="13.5">
      <c r="B47" s="43" t="s">
        <v>11</v>
      </c>
      <c r="C47" s="44"/>
      <c r="D47" s="13" t="s">
        <v>12</v>
      </c>
      <c r="E47" s="11" t="s">
        <v>14</v>
      </c>
      <c r="F47" s="10" t="s">
        <v>140</v>
      </c>
      <c r="G47" s="203"/>
      <c r="H47" s="221"/>
      <c r="I47" s="197"/>
      <c r="J47" s="222"/>
      <c r="K47" s="209"/>
      <c r="L47" s="189"/>
      <c r="M47" s="182" t="s">
        <v>88</v>
      </c>
    </row>
    <row r="48" spans="2:13" ht="13.5">
      <c r="B48" s="259" t="s">
        <v>98</v>
      </c>
      <c r="C48" s="261"/>
      <c r="D48" s="118">
        <v>1</v>
      </c>
      <c r="E48" s="113">
        <v>16</v>
      </c>
      <c r="F48" s="112">
        <f>4*SCHEDA!D24</f>
        <v>160</v>
      </c>
      <c r="G48" s="204">
        <f>+E48*F48*D48</f>
        <v>2560</v>
      </c>
      <c r="H48" s="223"/>
      <c r="I48" s="114"/>
      <c r="J48" s="224"/>
      <c r="K48" s="210">
        <f>+G48-H48-I48-J48</f>
        <v>2560</v>
      </c>
      <c r="L48" s="18"/>
      <c r="M48" s="182" t="s">
        <v>88</v>
      </c>
    </row>
    <row r="49" spans="2:13" ht="13.5">
      <c r="B49" s="259"/>
      <c r="C49" s="261"/>
      <c r="D49" s="118"/>
      <c r="E49" s="113"/>
      <c r="F49" s="112"/>
      <c r="G49" s="202">
        <f>+E49*F49*D49</f>
        <v>0</v>
      </c>
      <c r="H49" s="225"/>
      <c r="I49" s="115"/>
      <c r="J49" s="226"/>
      <c r="K49" s="210">
        <f>+G49-H49-I49-J49</f>
        <v>0</v>
      </c>
      <c r="L49" s="18"/>
      <c r="M49" s="182" t="s">
        <v>88</v>
      </c>
    </row>
    <row r="50" spans="2:13" ht="13.5">
      <c r="B50" s="259"/>
      <c r="C50" s="261"/>
      <c r="D50" s="118"/>
      <c r="E50" s="113"/>
      <c r="F50" s="112"/>
      <c r="G50" s="202">
        <f>+E50*F50*D50</f>
        <v>0</v>
      </c>
      <c r="H50" s="225"/>
      <c r="I50" s="115"/>
      <c r="J50" s="226"/>
      <c r="K50" s="210">
        <f>+G50-H50-I50-J50</f>
        <v>0</v>
      </c>
      <c r="L50" s="18"/>
      <c r="M50" s="182" t="s">
        <v>88</v>
      </c>
    </row>
    <row r="51" spans="2:13" ht="13.5">
      <c r="B51" s="259"/>
      <c r="C51" s="261"/>
      <c r="D51" s="118"/>
      <c r="E51" s="113"/>
      <c r="F51" s="112"/>
      <c r="G51" s="202">
        <f>+E51*F51*D51</f>
        <v>0</v>
      </c>
      <c r="H51" s="225"/>
      <c r="I51" s="115"/>
      <c r="J51" s="226"/>
      <c r="K51" s="210">
        <f>+G51-H51-I51-J51</f>
        <v>0</v>
      </c>
      <c r="L51" s="18"/>
      <c r="M51" s="182" t="s">
        <v>88</v>
      </c>
    </row>
    <row r="52" spans="2:13" ht="13.5">
      <c r="B52" s="259"/>
      <c r="C52" s="261"/>
      <c r="D52" s="118"/>
      <c r="E52" s="113"/>
      <c r="F52" s="112"/>
      <c r="G52" s="202">
        <f>+E52*F52*D52</f>
        <v>0</v>
      </c>
      <c r="H52" s="225"/>
      <c r="I52" s="115"/>
      <c r="J52" s="226"/>
      <c r="K52" s="210">
        <f>+G52-H52-I52-J52</f>
        <v>0</v>
      </c>
      <c r="L52" s="18"/>
      <c r="M52" s="182" t="s">
        <v>88</v>
      </c>
    </row>
    <row r="53" spans="2:13" s="6" customFormat="1" ht="13.5">
      <c r="B53" s="43" t="s">
        <v>70</v>
      </c>
      <c r="C53" s="44"/>
      <c r="D53" s="13" t="s">
        <v>71</v>
      </c>
      <c r="E53" s="11" t="s">
        <v>72</v>
      </c>
      <c r="F53" s="10" t="s">
        <v>73</v>
      </c>
      <c r="G53" s="203"/>
      <c r="H53" s="221"/>
      <c r="I53" s="197"/>
      <c r="J53" s="222"/>
      <c r="K53" s="209"/>
      <c r="L53" s="189"/>
      <c r="M53" s="182" t="s">
        <v>88</v>
      </c>
    </row>
    <row r="54" spans="2:13" ht="13.5">
      <c r="B54" s="259"/>
      <c r="C54" s="261"/>
      <c r="D54" s="166"/>
      <c r="E54" s="166"/>
      <c r="F54" s="166"/>
      <c r="G54" s="202">
        <f>+D54+E54+F54</f>
        <v>0</v>
      </c>
      <c r="H54" s="225"/>
      <c r="I54" s="115"/>
      <c r="J54" s="226"/>
      <c r="K54" s="210">
        <f>+G54-H54-I54-J54</f>
        <v>0</v>
      </c>
      <c r="L54" s="18"/>
      <c r="M54" s="182" t="s">
        <v>88</v>
      </c>
    </row>
    <row r="55" spans="2:12" ht="15">
      <c r="B55" s="123" t="s">
        <v>2</v>
      </c>
      <c r="C55" s="124"/>
      <c r="D55" s="132"/>
      <c r="E55" s="126"/>
      <c r="F55" s="125"/>
      <c r="G55" s="199">
        <f>SUBTOTAL(9,G56:G63)</f>
        <v>7560</v>
      </c>
      <c r="H55" s="219">
        <f>SUBTOTAL(9,H56:H63)</f>
        <v>0</v>
      </c>
      <c r="I55" s="196">
        <f>SUBTOTAL(9,I56:I63)</f>
        <v>7200</v>
      </c>
      <c r="J55" s="220">
        <f>SUBTOTAL(9,J56:J63)</f>
        <v>0</v>
      </c>
      <c r="K55" s="208">
        <f>SUBTOTAL(9,K56:K63)</f>
        <v>360</v>
      </c>
      <c r="L55" s="188"/>
    </row>
    <row r="56" spans="2:13" s="12" customFormat="1" ht="13.5">
      <c r="B56" s="43" t="s">
        <v>11</v>
      </c>
      <c r="C56" s="44"/>
      <c r="D56" s="9" t="s">
        <v>12</v>
      </c>
      <c r="E56" s="10" t="s">
        <v>14</v>
      </c>
      <c r="F56" s="11" t="s">
        <v>140</v>
      </c>
      <c r="G56" s="203"/>
      <c r="H56" s="221"/>
      <c r="I56" s="197"/>
      <c r="J56" s="222"/>
      <c r="K56" s="209"/>
      <c r="L56" s="189"/>
      <c r="M56" s="182" t="s">
        <v>88</v>
      </c>
    </row>
    <row r="57" spans="2:13" ht="13.5">
      <c r="B57" s="259" t="s">
        <v>100</v>
      </c>
      <c r="C57" s="261"/>
      <c r="D57" s="118">
        <f>+SCHEDA!D29</f>
        <v>3</v>
      </c>
      <c r="E57" s="113">
        <v>25</v>
      </c>
      <c r="F57" s="112">
        <f>4*3*4*2</f>
        <v>96</v>
      </c>
      <c r="G57" s="204">
        <f>+E57*F57*D57</f>
        <v>7200</v>
      </c>
      <c r="H57" s="225"/>
      <c r="I57" s="115">
        <f>+G57</f>
        <v>7200</v>
      </c>
      <c r="J57" s="226"/>
      <c r="K57" s="210">
        <f>+G57-H57-I57-J57</f>
        <v>0</v>
      </c>
      <c r="L57" s="18"/>
      <c r="M57" s="182" t="s">
        <v>88</v>
      </c>
    </row>
    <row r="58" spans="2:13" ht="13.5">
      <c r="B58" s="259"/>
      <c r="C58" s="261"/>
      <c r="D58" s="118"/>
      <c r="E58" s="113"/>
      <c r="F58" s="112"/>
      <c r="G58" s="204">
        <f>+E58*F58*D58</f>
        <v>0</v>
      </c>
      <c r="H58" s="225"/>
      <c r="I58" s="115"/>
      <c r="J58" s="226"/>
      <c r="K58" s="210">
        <f aca="true" t="shared" si="0" ref="K58:K63">+G58-H58-I58-J58</f>
        <v>0</v>
      </c>
      <c r="L58" s="18"/>
      <c r="M58" s="182" t="s">
        <v>88</v>
      </c>
    </row>
    <row r="59" spans="2:13" ht="13.5">
      <c r="B59" s="259"/>
      <c r="C59" s="261"/>
      <c r="D59" s="118"/>
      <c r="E59" s="113"/>
      <c r="F59" s="112"/>
      <c r="G59" s="204">
        <f>+E59*F59*D59</f>
        <v>0</v>
      </c>
      <c r="H59" s="225"/>
      <c r="I59" s="115"/>
      <c r="J59" s="226"/>
      <c r="K59" s="210">
        <f t="shared" si="0"/>
        <v>0</v>
      </c>
      <c r="L59" s="18"/>
      <c r="M59" s="182" t="s">
        <v>88</v>
      </c>
    </row>
    <row r="60" spans="2:13" ht="13.5">
      <c r="B60" s="259"/>
      <c r="C60" s="261"/>
      <c r="D60" s="118"/>
      <c r="E60" s="113"/>
      <c r="F60" s="112"/>
      <c r="G60" s="204">
        <f>+E60*F60*D60</f>
        <v>0</v>
      </c>
      <c r="H60" s="225"/>
      <c r="I60" s="115"/>
      <c r="J60" s="226"/>
      <c r="K60" s="210">
        <f t="shared" si="0"/>
        <v>0</v>
      </c>
      <c r="L60" s="18"/>
      <c r="M60" s="182" t="s">
        <v>88</v>
      </c>
    </row>
    <row r="61" spans="2:13" ht="13.5">
      <c r="B61" s="262"/>
      <c r="C61" s="263"/>
      <c r="D61" s="118"/>
      <c r="E61" s="113"/>
      <c r="F61" s="112"/>
      <c r="G61" s="204">
        <f>+E61*F61*D61</f>
        <v>0</v>
      </c>
      <c r="H61" s="225"/>
      <c r="I61" s="115"/>
      <c r="J61" s="226"/>
      <c r="K61" s="210">
        <f t="shared" si="0"/>
        <v>0</v>
      </c>
      <c r="L61" s="18"/>
      <c r="M61" s="182" t="s">
        <v>88</v>
      </c>
    </row>
    <row r="62" spans="2:13" s="6" customFormat="1" ht="15">
      <c r="B62" s="43" t="s">
        <v>70</v>
      </c>
      <c r="C62" s="44"/>
      <c r="D62" s="13" t="s">
        <v>71</v>
      </c>
      <c r="E62" s="11" t="s">
        <v>72</v>
      </c>
      <c r="F62" s="10" t="s">
        <v>73</v>
      </c>
      <c r="G62" s="203"/>
      <c r="H62" s="227"/>
      <c r="I62" s="195"/>
      <c r="J62" s="228"/>
      <c r="K62" s="209"/>
      <c r="L62" s="189"/>
      <c r="M62" s="182" t="s">
        <v>88</v>
      </c>
    </row>
    <row r="63" spans="2:13" ht="13.5">
      <c r="B63" s="259" t="s">
        <v>103</v>
      </c>
      <c r="C63" s="261"/>
      <c r="D63" s="166"/>
      <c r="E63" s="166"/>
      <c r="F63" s="166">
        <f>5*3*3*4*2</f>
        <v>360</v>
      </c>
      <c r="G63" s="202">
        <f>+D63+E63+F63</f>
        <v>360</v>
      </c>
      <c r="H63" s="225"/>
      <c r="I63" s="115"/>
      <c r="J63" s="226"/>
      <c r="K63" s="210">
        <f t="shared" si="0"/>
        <v>360</v>
      </c>
      <c r="L63" s="18"/>
      <c r="M63" s="182" t="s">
        <v>88</v>
      </c>
    </row>
    <row r="64" spans="2:12" ht="15">
      <c r="B64" s="123" t="s">
        <v>69</v>
      </c>
      <c r="C64" s="124"/>
      <c r="D64" s="132"/>
      <c r="E64" s="126"/>
      <c r="F64" s="125"/>
      <c r="G64" s="205">
        <f>SUBTOTAL(9,G66:G77)</f>
        <v>39200</v>
      </c>
      <c r="H64" s="219">
        <f>SUBTOTAL(9,H66:H77)</f>
        <v>18800</v>
      </c>
      <c r="I64" s="196">
        <f>SUBTOTAL(9,I66:I77)</f>
        <v>10000</v>
      </c>
      <c r="J64" s="220">
        <f>SUBTOTAL(9,J66:J77)</f>
        <v>10000</v>
      </c>
      <c r="K64" s="211">
        <f>SUBTOTAL(9,K66:K77)</f>
        <v>400</v>
      </c>
      <c r="L64" s="190"/>
    </row>
    <row r="65" spans="2:13" s="6" customFormat="1" ht="27.75">
      <c r="B65" s="43" t="s">
        <v>80</v>
      </c>
      <c r="C65" s="44"/>
      <c r="D65" s="9"/>
      <c r="E65" s="10" t="s">
        <v>15</v>
      </c>
      <c r="F65" s="11" t="s">
        <v>13</v>
      </c>
      <c r="G65" s="203"/>
      <c r="H65" s="221"/>
      <c r="I65" s="197"/>
      <c r="J65" s="222"/>
      <c r="K65" s="209"/>
      <c r="L65" s="189"/>
      <c r="M65" s="182" t="s">
        <v>88</v>
      </c>
    </row>
    <row r="66" spans="2:13" ht="13.5">
      <c r="B66" s="256" t="s">
        <v>92</v>
      </c>
      <c r="C66" s="257"/>
      <c r="D66" s="258"/>
      <c r="E66" s="119">
        <v>20</v>
      </c>
      <c r="F66" s="110">
        <f>8*SCHEDA!D24+20</f>
        <v>340</v>
      </c>
      <c r="G66" s="204">
        <f>+E66*F66</f>
        <v>6800</v>
      </c>
      <c r="H66" s="225">
        <v>6800</v>
      </c>
      <c r="I66" s="115"/>
      <c r="J66" s="226"/>
      <c r="K66" s="212"/>
      <c r="L66" s="18"/>
      <c r="M66" s="182" t="s">
        <v>88</v>
      </c>
    </row>
    <row r="67" spans="2:13" ht="13.5">
      <c r="B67" s="256" t="s">
        <v>93</v>
      </c>
      <c r="C67" s="257"/>
      <c r="D67" s="258"/>
      <c r="E67" s="120">
        <v>20</v>
      </c>
      <c r="F67" s="112">
        <f>8*SCHEDA!D24*SCHEDA!D30</f>
        <v>1600</v>
      </c>
      <c r="G67" s="202">
        <f aca="true" t="shared" si="1" ref="G67:G75">+E67*F67</f>
        <v>32000</v>
      </c>
      <c r="H67" s="225">
        <v>12000</v>
      </c>
      <c r="I67" s="115">
        <v>10000</v>
      </c>
      <c r="J67" s="226">
        <v>10000</v>
      </c>
      <c r="K67" s="212"/>
      <c r="L67" s="18"/>
      <c r="M67" s="182" t="s">
        <v>88</v>
      </c>
    </row>
    <row r="68" spans="2:13" ht="13.5">
      <c r="B68" s="256"/>
      <c r="C68" s="257"/>
      <c r="D68" s="258"/>
      <c r="E68" s="120">
        <v>20</v>
      </c>
      <c r="F68" s="112"/>
      <c r="G68" s="202">
        <f t="shared" si="1"/>
        <v>0</v>
      </c>
      <c r="H68" s="225"/>
      <c r="I68" s="115"/>
      <c r="J68" s="226"/>
      <c r="K68" s="212"/>
      <c r="L68" s="18"/>
      <c r="M68" s="182" t="s">
        <v>88</v>
      </c>
    </row>
    <row r="69" spans="2:13" ht="13.5">
      <c r="B69" s="256"/>
      <c r="C69" s="257"/>
      <c r="D69" s="258"/>
      <c r="E69" s="120">
        <v>20</v>
      </c>
      <c r="F69" s="112"/>
      <c r="G69" s="202">
        <f t="shared" si="1"/>
        <v>0</v>
      </c>
      <c r="H69" s="225"/>
      <c r="I69" s="115"/>
      <c r="J69" s="226"/>
      <c r="K69" s="212"/>
      <c r="L69" s="18"/>
      <c r="M69" s="182" t="s">
        <v>88</v>
      </c>
    </row>
    <row r="70" spans="2:13" ht="13.5">
      <c r="B70" s="256"/>
      <c r="C70" s="257"/>
      <c r="D70" s="258"/>
      <c r="E70" s="120">
        <v>20</v>
      </c>
      <c r="F70" s="112"/>
      <c r="G70" s="202">
        <f t="shared" si="1"/>
        <v>0</v>
      </c>
      <c r="H70" s="225"/>
      <c r="I70" s="115"/>
      <c r="J70" s="226"/>
      <c r="K70" s="212"/>
      <c r="L70" s="18"/>
      <c r="M70" s="182" t="s">
        <v>88</v>
      </c>
    </row>
    <row r="71" spans="2:13" ht="13.5">
      <c r="B71" s="259"/>
      <c r="C71" s="260"/>
      <c r="D71" s="261"/>
      <c r="E71" s="120">
        <v>20</v>
      </c>
      <c r="F71" s="112"/>
      <c r="G71" s="202">
        <f t="shared" si="1"/>
        <v>0</v>
      </c>
      <c r="H71" s="225"/>
      <c r="I71" s="115"/>
      <c r="J71" s="226"/>
      <c r="K71" s="212"/>
      <c r="L71" s="18"/>
      <c r="M71" s="182" t="s">
        <v>88</v>
      </c>
    </row>
    <row r="72" spans="2:13" ht="13.5">
      <c r="B72" s="259"/>
      <c r="C72" s="260"/>
      <c r="D72" s="261"/>
      <c r="E72" s="120">
        <v>20</v>
      </c>
      <c r="F72" s="112"/>
      <c r="G72" s="202">
        <f t="shared" si="1"/>
        <v>0</v>
      </c>
      <c r="H72" s="225"/>
      <c r="I72" s="115"/>
      <c r="J72" s="226"/>
      <c r="K72" s="212"/>
      <c r="L72" s="18"/>
      <c r="M72" s="182" t="s">
        <v>88</v>
      </c>
    </row>
    <row r="73" spans="2:13" ht="13.5">
      <c r="B73" s="259"/>
      <c r="C73" s="260"/>
      <c r="D73" s="261"/>
      <c r="E73" s="120">
        <v>20</v>
      </c>
      <c r="F73" s="112"/>
      <c r="G73" s="202">
        <f t="shared" si="1"/>
        <v>0</v>
      </c>
      <c r="H73" s="225"/>
      <c r="I73" s="115"/>
      <c r="J73" s="226"/>
      <c r="K73" s="212"/>
      <c r="L73" s="18"/>
      <c r="M73" s="182" t="s">
        <v>88</v>
      </c>
    </row>
    <row r="74" spans="2:13" ht="13.5">
      <c r="B74" s="259"/>
      <c r="C74" s="260"/>
      <c r="D74" s="261"/>
      <c r="E74" s="120">
        <v>20</v>
      </c>
      <c r="F74" s="112"/>
      <c r="G74" s="202">
        <f t="shared" si="1"/>
        <v>0</v>
      </c>
      <c r="H74" s="225"/>
      <c r="I74" s="115"/>
      <c r="J74" s="226"/>
      <c r="K74" s="212"/>
      <c r="L74" s="18"/>
      <c r="M74" s="182" t="s">
        <v>88</v>
      </c>
    </row>
    <row r="75" spans="2:13" ht="13.5">
      <c r="B75" s="259"/>
      <c r="C75" s="260"/>
      <c r="D75" s="261"/>
      <c r="E75" s="120">
        <v>20</v>
      </c>
      <c r="F75" s="112"/>
      <c r="G75" s="202">
        <f t="shared" si="1"/>
        <v>0</v>
      </c>
      <c r="H75" s="225"/>
      <c r="I75" s="115"/>
      <c r="J75" s="226"/>
      <c r="K75" s="212"/>
      <c r="L75" s="18"/>
      <c r="M75" s="182" t="s">
        <v>88</v>
      </c>
    </row>
    <row r="76" spans="2:13" s="6" customFormat="1" ht="15" customHeight="1">
      <c r="B76" s="43" t="s">
        <v>70</v>
      </c>
      <c r="C76" s="44"/>
      <c r="D76" s="13" t="s">
        <v>71</v>
      </c>
      <c r="E76" s="11" t="s">
        <v>72</v>
      </c>
      <c r="F76" s="10" t="s">
        <v>73</v>
      </c>
      <c r="G76" s="203"/>
      <c r="H76" s="227"/>
      <c r="I76" s="195"/>
      <c r="J76" s="228"/>
      <c r="K76" s="209"/>
      <c r="L76" s="189"/>
      <c r="M76" s="182" t="s">
        <v>88</v>
      </c>
    </row>
    <row r="77" spans="2:13" ht="13.5">
      <c r="B77" s="259" t="s">
        <v>131</v>
      </c>
      <c r="C77" s="261"/>
      <c r="D77" s="166"/>
      <c r="E77" s="166"/>
      <c r="F77" s="166">
        <f>10*SCHEDA!D24</f>
        <v>400</v>
      </c>
      <c r="G77" s="202">
        <f>+D77+E77+F77</f>
        <v>400</v>
      </c>
      <c r="H77" s="225"/>
      <c r="I77" s="115"/>
      <c r="J77" s="226"/>
      <c r="K77" s="210">
        <f>+G77-H77-I77-J77</f>
        <v>400</v>
      </c>
      <c r="L77" s="18"/>
      <c r="M77" s="182" t="s">
        <v>88</v>
      </c>
    </row>
    <row r="78" spans="2:12" ht="15">
      <c r="B78" s="123" t="s">
        <v>8</v>
      </c>
      <c r="C78" s="124"/>
      <c r="D78" s="133"/>
      <c r="E78" s="126"/>
      <c r="F78" s="125"/>
      <c r="G78" s="199">
        <f>SUBTOTAL(9,G80:G86)</f>
        <v>0</v>
      </c>
      <c r="H78" s="219">
        <f>SUBTOTAL(9,H80:H86)</f>
        <v>0</v>
      </c>
      <c r="I78" s="196">
        <f>SUBTOTAL(9,I80:I86)</f>
        <v>0</v>
      </c>
      <c r="J78" s="220">
        <f>SUBTOTAL(9,J80:J86)</f>
        <v>0</v>
      </c>
      <c r="K78" s="208">
        <f>SUBTOTAL(9,K80:K86)</f>
        <v>0</v>
      </c>
      <c r="L78" s="188"/>
    </row>
    <row r="79" spans="2:13" s="6" customFormat="1" ht="13.5">
      <c r="B79" s="43" t="s">
        <v>9</v>
      </c>
      <c r="C79" s="44"/>
      <c r="D79" s="45"/>
      <c r="E79" s="10" t="s">
        <v>5</v>
      </c>
      <c r="F79" s="11" t="s">
        <v>16</v>
      </c>
      <c r="G79" s="206"/>
      <c r="H79" s="221"/>
      <c r="I79" s="197"/>
      <c r="J79" s="222"/>
      <c r="K79" s="209"/>
      <c r="L79" s="189"/>
      <c r="M79" s="182" t="s">
        <v>88</v>
      </c>
    </row>
    <row r="80" spans="2:13" ht="13.5">
      <c r="B80" s="256"/>
      <c r="C80" s="257"/>
      <c r="D80" s="258"/>
      <c r="E80" s="110"/>
      <c r="F80" s="111"/>
      <c r="G80" s="202">
        <f>+E80*F80</f>
        <v>0</v>
      </c>
      <c r="H80" s="223"/>
      <c r="I80" s="114"/>
      <c r="J80" s="224"/>
      <c r="K80" s="210">
        <f>+G80-H80-I80-J80</f>
        <v>0</v>
      </c>
      <c r="L80" s="18"/>
      <c r="M80" s="182" t="s">
        <v>88</v>
      </c>
    </row>
    <row r="81" spans="2:13" ht="13.5">
      <c r="B81" s="259"/>
      <c r="C81" s="260"/>
      <c r="D81" s="261"/>
      <c r="E81" s="112"/>
      <c r="F81" s="113"/>
      <c r="G81" s="202">
        <f>+E81*F81</f>
        <v>0</v>
      </c>
      <c r="H81" s="225"/>
      <c r="I81" s="115"/>
      <c r="J81" s="226"/>
      <c r="K81" s="210">
        <f>+G81-H81-I81-J81</f>
        <v>0</v>
      </c>
      <c r="L81" s="18"/>
      <c r="M81" s="182" t="s">
        <v>88</v>
      </c>
    </row>
    <row r="82" spans="2:13" ht="13.5">
      <c r="B82" s="259"/>
      <c r="C82" s="260"/>
      <c r="D82" s="261"/>
      <c r="E82" s="112"/>
      <c r="F82" s="113"/>
      <c r="G82" s="202">
        <f>+E82*F82</f>
        <v>0</v>
      </c>
      <c r="H82" s="225"/>
      <c r="I82" s="115"/>
      <c r="J82" s="226"/>
      <c r="K82" s="210">
        <f>+G82-H82-I82-J82</f>
        <v>0</v>
      </c>
      <c r="L82" s="18"/>
      <c r="M82" s="182" t="s">
        <v>88</v>
      </c>
    </row>
    <row r="83" spans="2:13" ht="13.5">
      <c r="B83" s="259"/>
      <c r="C83" s="260"/>
      <c r="D83" s="261"/>
      <c r="E83" s="112"/>
      <c r="F83" s="113"/>
      <c r="G83" s="202">
        <f>+E83*F83</f>
        <v>0</v>
      </c>
      <c r="H83" s="225"/>
      <c r="I83" s="115"/>
      <c r="J83" s="226"/>
      <c r="K83" s="210">
        <f>+G83-H83-I83-J83</f>
        <v>0</v>
      </c>
      <c r="L83" s="18"/>
      <c r="M83" s="182" t="s">
        <v>88</v>
      </c>
    </row>
    <row r="84" spans="2:13" ht="13.5">
      <c r="B84" s="262"/>
      <c r="C84" s="264"/>
      <c r="D84" s="263"/>
      <c r="E84" s="112"/>
      <c r="F84" s="113"/>
      <c r="G84" s="202">
        <f>+E84*F84</f>
        <v>0</v>
      </c>
      <c r="H84" s="225"/>
      <c r="I84" s="115"/>
      <c r="J84" s="226"/>
      <c r="K84" s="210">
        <f>+G84-H84-I84-J84</f>
        <v>0</v>
      </c>
      <c r="L84" s="18"/>
      <c r="M84" s="182" t="s">
        <v>88</v>
      </c>
    </row>
    <row r="85" spans="2:13" s="6" customFormat="1" ht="13.5" customHeight="1">
      <c r="B85" s="43" t="s">
        <v>70</v>
      </c>
      <c r="C85" s="44"/>
      <c r="D85" s="13" t="s">
        <v>71</v>
      </c>
      <c r="E85" s="11" t="s">
        <v>72</v>
      </c>
      <c r="F85" s="10" t="s">
        <v>73</v>
      </c>
      <c r="G85" s="203"/>
      <c r="H85" s="227"/>
      <c r="I85" s="195"/>
      <c r="J85" s="228"/>
      <c r="K85" s="209"/>
      <c r="L85" s="189"/>
      <c r="M85" s="182" t="s">
        <v>88</v>
      </c>
    </row>
    <row r="86" spans="2:13" ht="13.5">
      <c r="B86" s="259"/>
      <c r="C86" s="261"/>
      <c r="D86" s="166"/>
      <c r="E86" s="166"/>
      <c r="F86" s="166"/>
      <c r="G86" s="202">
        <f>+D86+E86+F86</f>
        <v>0</v>
      </c>
      <c r="H86" s="229"/>
      <c r="I86" s="230"/>
      <c r="J86" s="231"/>
      <c r="K86" s="210">
        <f>+G86-H86-I86-J86</f>
        <v>0</v>
      </c>
      <c r="L86" s="18"/>
      <c r="M86" s="182" t="s">
        <v>88</v>
      </c>
    </row>
    <row r="87" spans="2:13" s="17" customFormat="1" ht="6" customHeight="1">
      <c r="B87" s="46"/>
      <c r="C87" s="46"/>
      <c r="D87" s="47"/>
      <c r="E87" s="20"/>
      <c r="F87" s="19"/>
      <c r="G87" s="18"/>
      <c r="H87" s="193"/>
      <c r="I87" s="193"/>
      <c r="J87" s="193"/>
      <c r="K87" s="50"/>
      <c r="L87" s="50"/>
      <c r="M87" s="182" t="s">
        <v>88</v>
      </c>
    </row>
    <row r="88" spans="2:13" s="131" customFormat="1" ht="24.75" customHeight="1">
      <c r="B88" s="127" t="s">
        <v>17</v>
      </c>
      <c r="C88" s="127"/>
      <c r="D88" s="127"/>
      <c r="E88" s="128"/>
      <c r="F88" s="129"/>
      <c r="G88" s="130">
        <f>SUBTOTAL(9,G89:G123)</f>
        <v>6400</v>
      </c>
      <c r="H88" s="235">
        <f>SUBTOTAL(9,H89:H123)</f>
        <v>1500</v>
      </c>
      <c r="I88" s="236">
        <f>SUBTOTAL(9,I89:I123)</f>
        <v>4900</v>
      </c>
      <c r="J88" s="237">
        <f>SUBTOTAL(9,J89:J123)</f>
        <v>0</v>
      </c>
      <c r="K88" s="207">
        <f>SUBTOTAL(9,K89:K123)</f>
        <v>0</v>
      </c>
      <c r="L88" s="187"/>
      <c r="M88" s="182"/>
    </row>
    <row r="89" spans="2:12" ht="15">
      <c r="B89" s="123" t="s">
        <v>18</v>
      </c>
      <c r="C89" s="124"/>
      <c r="D89" s="133"/>
      <c r="E89" s="126"/>
      <c r="F89" s="125"/>
      <c r="G89" s="205">
        <f>SUBTOTAL(9,G91:G95)</f>
        <v>2000</v>
      </c>
      <c r="H89" s="232">
        <f>SUBTOTAL(9,H91:H95)</f>
        <v>0</v>
      </c>
      <c r="I89" s="233">
        <f>SUBTOTAL(9,I91:I95)</f>
        <v>2000</v>
      </c>
      <c r="J89" s="234">
        <f>SUBTOTAL(9,J91:J95)</f>
        <v>0</v>
      </c>
      <c r="K89" s="211">
        <f>SUBTOTAL(9,K91:K95)</f>
        <v>0</v>
      </c>
      <c r="L89" s="190"/>
    </row>
    <row r="90" spans="2:13" s="6" customFormat="1" ht="27.75">
      <c r="B90" s="43" t="s">
        <v>9</v>
      </c>
      <c r="C90" s="44"/>
      <c r="D90" s="10" t="s">
        <v>94</v>
      </c>
      <c r="E90" s="10" t="s">
        <v>5</v>
      </c>
      <c r="F90" s="11" t="s">
        <v>19</v>
      </c>
      <c r="G90" s="203"/>
      <c r="H90" s="221"/>
      <c r="I90" s="197"/>
      <c r="J90" s="222"/>
      <c r="K90" s="209"/>
      <c r="L90" s="189"/>
      <c r="M90" s="182" t="s">
        <v>88</v>
      </c>
    </row>
    <row r="91" spans="2:13" ht="13.5">
      <c r="B91" s="259" t="s">
        <v>90</v>
      </c>
      <c r="C91" s="261"/>
      <c r="D91" s="116">
        <v>1000</v>
      </c>
      <c r="E91" s="112">
        <v>1</v>
      </c>
      <c r="F91" s="110">
        <v>2</v>
      </c>
      <c r="G91" s="204">
        <f>+D91*E91*F91</f>
        <v>2000</v>
      </c>
      <c r="H91" s="223"/>
      <c r="I91" s="114">
        <v>2000</v>
      </c>
      <c r="J91" s="224"/>
      <c r="K91" s="210">
        <f>+G91-H91-I91-J91</f>
        <v>0</v>
      </c>
      <c r="L91" s="18"/>
      <c r="M91" s="182" t="s">
        <v>88</v>
      </c>
    </row>
    <row r="92" spans="2:13" ht="13.5">
      <c r="B92" s="259"/>
      <c r="C92" s="261"/>
      <c r="D92" s="117"/>
      <c r="E92" s="112"/>
      <c r="F92" s="112"/>
      <c r="G92" s="204">
        <f>+D92*E92*F92</f>
        <v>0</v>
      </c>
      <c r="H92" s="225"/>
      <c r="I92" s="115"/>
      <c r="J92" s="226"/>
      <c r="K92" s="210">
        <f>+G92-H92-I92-J92</f>
        <v>0</v>
      </c>
      <c r="L92" s="18"/>
      <c r="M92" s="182" t="s">
        <v>88</v>
      </c>
    </row>
    <row r="93" spans="2:13" ht="13.5">
      <c r="B93" s="259"/>
      <c r="C93" s="261"/>
      <c r="D93" s="117"/>
      <c r="E93" s="112"/>
      <c r="F93" s="112"/>
      <c r="G93" s="204">
        <f>+D93*E93*F93</f>
        <v>0</v>
      </c>
      <c r="H93" s="225"/>
      <c r="I93" s="115"/>
      <c r="J93" s="226"/>
      <c r="K93" s="210">
        <f>+G93-H93-I93-J93</f>
        <v>0</v>
      </c>
      <c r="L93" s="18"/>
      <c r="M93" s="182" t="s">
        <v>88</v>
      </c>
    </row>
    <row r="94" spans="2:13" ht="13.5">
      <c r="B94" s="259"/>
      <c r="C94" s="261"/>
      <c r="D94" s="117"/>
      <c r="E94" s="112"/>
      <c r="F94" s="112"/>
      <c r="G94" s="204">
        <f>+D94*E94*F94</f>
        <v>0</v>
      </c>
      <c r="H94" s="225"/>
      <c r="I94" s="115"/>
      <c r="J94" s="226"/>
      <c r="K94" s="210">
        <f>+G94-H94-I94-J94</f>
        <v>0</v>
      </c>
      <c r="L94" s="18"/>
      <c r="M94" s="182" t="s">
        <v>88</v>
      </c>
    </row>
    <row r="95" spans="2:13" ht="13.5">
      <c r="B95" s="259"/>
      <c r="C95" s="261"/>
      <c r="D95" s="117"/>
      <c r="E95" s="112"/>
      <c r="F95" s="112"/>
      <c r="G95" s="204">
        <f>+D95*E95*F95</f>
        <v>0</v>
      </c>
      <c r="H95" s="225"/>
      <c r="I95" s="115"/>
      <c r="J95" s="226"/>
      <c r="K95" s="210">
        <f>+G95-H95-I95-J95</f>
        <v>0</v>
      </c>
      <c r="L95" s="18"/>
      <c r="M95" s="182" t="s">
        <v>88</v>
      </c>
    </row>
    <row r="96" spans="2:12" ht="15">
      <c r="B96" s="123" t="s">
        <v>20</v>
      </c>
      <c r="C96" s="124"/>
      <c r="D96" s="132"/>
      <c r="E96" s="126"/>
      <c r="F96" s="125"/>
      <c r="G96" s="205">
        <f>SUBTOTAL(9,G98:G102)</f>
        <v>2000</v>
      </c>
      <c r="H96" s="219">
        <f>SUBTOTAL(9,H98:H102)</f>
        <v>0</v>
      </c>
      <c r="I96" s="196">
        <f>SUBTOTAL(9,I98:I102)</f>
        <v>2000</v>
      </c>
      <c r="J96" s="220">
        <f>SUBTOTAL(9,J98:J102)</f>
        <v>0</v>
      </c>
      <c r="K96" s="211">
        <f>SUBTOTAL(9,K98:K102)</f>
        <v>0</v>
      </c>
      <c r="L96" s="190"/>
    </row>
    <row r="97" spans="2:13" s="6" customFormat="1" ht="27.75">
      <c r="B97" s="43" t="s">
        <v>9</v>
      </c>
      <c r="C97" s="44"/>
      <c r="D97" s="10" t="s">
        <v>94</v>
      </c>
      <c r="E97" s="10" t="s">
        <v>5</v>
      </c>
      <c r="F97" s="11" t="s">
        <v>19</v>
      </c>
      <c r="G97" s="203"/>
      <c r="H97" s="221"/>
      <c r="I97" s="197"/>
      <c r="J97" s="222"/>
      <c r="K97" s="209"/>
      <c r="L97" s="189"/>
      <c r="M97" s="182" t="s">
        <v>88</v>
      </c>
    </row>
    <row r="98" spans="2:13" ht="13.5">
      <c r="B98" s="259" t="s">
        <v>99</v>
      </c>
      <c r="C98" s="261"/>
      <c r="D98" s="116">
        <v>1000</v>
      </c>
      <c r="E98" s="112">
        <v>1</v>
      </c>
      <c r="F98" s="110">
        <v>2</v>
      </c>
      <c r="G98" s="202">
        <f>+D98*E98*(F98)</f>
        <v>2000</v>
      </c>
      <c r="H98" s="223"/>
      <c r="I98" s="114">
        <f>+G98</f>
        <v>2000</v>
      </c>
      <c r="J98" s="224"/>
      <c r="K98" s="210">
        <f>+G98-H98-I98-J98</f>
        <v>0</v>
      </c>
      <c r="L98" s="18"/>
      <c r="M98" s="182" t="s">
        <v>88</v>
      </c>
    </row>
    <row r="99" spans="2:13" ht="13.5">
      <c r="B99" s="259"/>
      <c r="C99" s="261"/>
      <c r="D99" s="117"/>
      <c r="E99" s="112"/>
      <c r="F99" s="112"/>
      <c r="G99" s="202">
        <f>+D99*E99*(F99)</f>
        <v>0</v>
      </c>
      <c r="H99" s="225"/>
      <c r="I99" s="115"/>
      <c r="J99" s="226"/>
      <c r="K99" s="210">
        <f>+G99-H99-I99-J99</f>
        <v>0</v>
      </c>
      <c r="L99" s="18"/>
      <c r="M99" s="182" t="s">
        <v>88</v>
      </c>
    </row>
    <row r="100" spans="2:13" ht="13.5">
      <c r="B100" s="259"/>
      <c r="C100" s="261"/>
      <c r="D100" s="117"/>
      <c r="E100" s="112"/>
      <c r="F100" s="112"/>
      <c r="G100" s="202">
        <f>+D100*E100*(F100)</f>
        <v>0</v>
      </c>
      <c r="H100" s="225"/>
      <c r="I100" s="115"/>
      <c r="J100" s="226"/>
      <c r="K100" s="210">
        <f>+G100-H100-I100-J100</f>
        <v>0</v>
      </c>
      <c r="L100" s="18"/>
      <c r="M100" s="182" t="s">
        <v>88</v>
      </c>
    </row>
    <row r="101" spans="2:13" ht="13.5">
      <c r="B101" s="259"/>
      <c r="C101" s="261"/>
      <c r="D101" s="117"/>
      <c r="E101" s="112"/>
      <c r="F101" s="112"/>
      <c r="G101" s="202">
        <f>+D101*E101*(F101)</f>
        <v>0</v>
      </c>
      <c r="H101" s="225"/>
      <c r="I101" s="115"/>
      <c r="J101" s="226"/>
      <c r="K101" s="210">
        <f>+G101-H101-I101-J101</f>
        <v>0</v>
      </c>
      <c r="L101" s="18"/>
      <c r="M101" s="182" t="s">
        <v>88</v>
      </c>
    </row>
    <row r="102" spans="2:13" ht="13.5">
      <c r="B102" s="259"/>
      <c r="C102" s="261"/>
      <c r="D102" s="117"/>
      <c r="E102" s="112"/>
      <c r="F102" s="112"/>
      <c r="G102" s="202">
        <f>+D102*E102*(F102)</f>
        <v>0</v>
      </c>
      <c r="H102" s="225"/>
      <c r="I102" s="115"/>
      <c r="J102" s="226"/>
      <c r="K102" s="210">
        <f>+G102-H102-I102-J102</f>
        <v>0</v>
      </c>
      <c r="L102" s="18"/>
      <c r="M102" s="182" t="s">
        <v>88</v>
      </c>
    </row>
    <row r="103" spans="2:12" ht="15">
      <c r="B103" s="123" t="s">
        <v>81</v>
      </c>
      <c r="C103" s="124"/>
      <c r="D103" s="133"/>
      <c r="E103" s="126"/>
      <c r="F103" s="125"/>
      <c r="G103" s="205">
        <f>SUBTOTAL(9,G105:G109)</f>
        <v>600</v>
      </c>
      <c r="H103" s="219">
        <f>SUBTOTAL(9,H105:H109)</f>
        <v>0</v>
      </c>
      <c r="I103" s="196">
        <f>SUBTOTAL(9,I105:I109)</f>
        <v>600</v>
      </c>
      <c r="J103" s="220">
        <f>SUBTOTAL(9,J105:J109)</f>
        <v>0</v>
      </c>
      <c r="K103" s="211">
        <f>SUBTOTAL(9,K105:K109)</f>
        <v>0</v>
      </c>
      <c r="L103" s="190"/>
    </row>
    <row r="104" spans="2:13" s="6" customFormat="1" ht="13.5">
      <c r="B104" s="43" t="s">
        <v>9</v>
      </c>
      <c r="C104" s="44"/>
      <c r="D104" s="48"/>
      <c r="E104" s="10" t="s">
        <v>21</v>
      </c>
      <c r="F104" s="11" t="s">
        <v>22</v>
      </c>
      <c r="G104" s="206"/>
      <c r="H104" s="221"/>
      <c r="I104" s="197"/>
      <c r="J104" s="222"/>
      <c r="K104" s="209"/>
      <c r="L104" s="189"/>
      <c r="M104" s="182" t="s">
        <v>88</v>
      </c>
    </row>
    <row r="105" spans="2:13" ht="13.5">
      <c r="B105" s="256" t="s">
        <v>91</v>
      </c>
      <c r="C105" s="257"/>
      <c r="D105" s="258"/>
      <c r="E105" s="111">
        <v>200</v>
      </c>
      <c r="F105" s="110">
        <v>3</v>
      </c>
      <c r="G105" s="202">
        <f>+E105*F105</f>
        <v>600</v>
      </c>
      <c r="H105" s="223"/>
      <c r="I105" s="114">
        <v>600</v>
      </c>
      <c r="J105" s="224">
        <v>0</v>
      </c>
      <c r="K105" s="210">
        <f>+G105-H105-I105-J105</f>
        <v>0</v>
      </c>
      <c r="L105" s="18"/>
      <c r="M105" s="182" t="s">
        <v>88</v>
      </c>
    </row>
    <row r="106" spans="2:13" ht="13.5">
      <c r="B106" s="259"/>
      <c r="C106" s="260"/>
      <c r="D106" s="261"/>
      <c r="E106" s="113"/>
      <c r="F106" s="112"/>
      <c r="G106" s="202">
        <f>+E106*F106</f>
        <v>0</v>
      </c>
      <c r="H106" s="225"/>
      <c r="I106" s="115"/>
      <c r="J106" s="226"/>
      <c r="K106" s="210">
        <f>+G106-H106-I106-J106</f>
        <v>0</v>
      </c>
      <c r="L106" s="18"/>
      <c r="M106" s="182" t="s">
        <v>88</v>
      </c>
    </row>
    <row r="107" spans="2:13" ht="13.5">
      <c r="B107" s="259"/>
      <c r="C107" s="260"/>
      <c r="D107" s="261"/>
      <c r="E107" s="113"/>
      <c r="F107" s="112"/>
      <c r="G107" s="202">
        <f>+E107*F107</f>
        <v>0</v>
      </c>
      <c r="H107" s="225"/>
      <c r="I107" s="115"/>
      <c r="J107" s="226"/>
      <c r="K107" s="210">
        <f>+G107-H107-I107-J107</f>
        <v>0</v>
      </c>
      <c r="L107" s="18"/>
      <c r="M107" s="182" t="s">
        <v>88</v>
      </c>
    </row>
    <row r="108" spans="2:13" ht="13.5">
      <c r="B108" s="259"/>
      <c r="C108" s="260"/>
      <c r="D108" s="261"/>
      <c r="E108" s="113"/>
      <c r="F108" s="112"/>
      <c r="G108" s="202">
        <f>+E108*F108</f>
        <v>0</v>
      </c>
      <c r="H108" s="225"/>
      <c r="I108" s="115"/>
      <c r="J108" s="226"/>
      <c r="K108" s="210">
        <f>+G108-H108-I108-J108</f>
        <v>0</v>
      </c>
      <c r="L108" s="18"/>
      <c r="M108" s="182" t="s">
        <v>88</v>
      </c>
    </row>
    <row r="109" spans="2:13" ht="13.5">
      <c r="B109" s="259"/>
      <c r="C109" s="260"/>
      <c r="D109" s="261"/>
      <c r="E109" s="113"/>
      <c r="F109" s="112"/>
      <c r="G109" s="202">
        <f>+E109*F109</f>
        <v>0</v>
      </c>
      <c r="H109" s="225"/>
      <c r="I109" s="115"/>
      <c r="J109" s="226"/>
      <c r="K109" s="210">
        <f>+G109-H109-I109-J109</f>
        <v>0</v>
      </c>
      <c r="L109" s="18"/>
      <c r="M109" s="182" t="s">
        <v>88</v>
      </c>
    </row>
    <row r="110" spans="2:12" ht="15">
      <c r="B110" s="123" t="s">
        <v>56</v>
      </c>
      <c r="C110" s="124"/>
      <c r="D110" s="133"/>
      <c r="E110" s="126"/>
      <c r="F110" s="125"/>
      <c r="G110" s="205">
        <f>SUBTOTAL(9,G112:G116)</f>
        <v>0</v>
      </c>
      <c r="H110" s="219">
        <f>SUBTOTAL(9,H112:H116)</f>
        <v>0</v>
      </c>
      <c r="I110" s="196">
        <f>SUBTOTAL(9,I112:I116)</f>
        <v>0</v>
      </c>
      <c r="J110" s="220">
        <f>SUBTOTAL(9,J112:J116)</f>
        <v>0</v>
      </c>
      <c r="K110" s="211">
        <f>SUBTOTAL(9,K112:K116)</f>
        <v>0</v>
      </c>
      <c r="L110" s="190"/>
    </row>
    <row r="111" spans="2:13" s="6" customFormat="1" ht="13.5">
      <c r="B111" s="43" t="s">
        <v>9</v>
      </c>
      <c r="C111" s="44"/>
      <c r="D111" s="48"/>
      <c r="E111" s="10" t="s">
        <v>5</v>
      </c>
      <c r="F111" s="11" t="s">
        <v>16</v>
      </c>
      <c r="G111" s="206"/>
      <c r="H111" s="221"/>
      <c r="I111" s="197"/>
      <c r="J111" s="222"/>
      <c r="K111" s="209"/>
      <c r="L111" s="189"/>
      <c r="M111" s="182" t="s">
        <v>88</v>
      </c>
    </row>
    <row r="112" spans="2:13" ht="13.5">
      <c r="B112" s="256"/>
      <c r="C112" s="257"/>
      <c r="D112" s="258"/>
      <c r="E112" s="110"/>
      <c r="F112" s="111"/>
      <c r="G112" s="202">
        <f>+E112*F112</f>
        <v>0</v>
      </c>
      <c r="H112" s="223"/>
      <c r="I112" s="114"/>
      <c r="J112" s="224"/>
      <c r="K112" s="210">
        <f>+G112-H112-I112-J112</f>
        <v>0</v>
      </c>
      <c r="L112" s="18"/>
      <c r="M112" s="182" t="s">
        <v>88</v>
      </c>
    </row>
    <row r="113" spans="2:13" ht="13.5">
      <c r="B113" s="259"/>
      <c r="C113" s="260"/>
      <c r="D113" s="261"/>
      <c r="E113" s="110"/>
      <c r="F113" s="111"/>
      <c r="G113" s="202">
        <f>+E113*F113</f>
        <v>0</v>
      </c>
      <c r="H113" s="225"/>
      <c r="I113" s="115"/>
      <c r="J113" s="226"/>
      <c r="K113" s="210">
        <f>+G113-H113-I113-J113</f>
        <v>0</v>
      </c>
      <c r="L113" s="18"/>
      <c r="M113" s="182" t="s">
        <v>88</v>
      </c>
    </row>
    <row r="114" spans="2:13" ht="13.5">
      <c r="B114" s="259"/>
      <c r="C114" s="260"/>
      <c r="D114" s="261"/>
      <c r="E114" s="110"/>
      <c r="F114" s="111"/>
      <c r="G114" s="202">
        <f>+E114*F114</f>
        <v>0</v>
      </c>
      <c r="H114" s="225"/>
      <c r="I114" s="115"/>
      <c r="J114" s="226"/>
      <c r="K114" s="210">
        <f>+G114-H114-I114-J114</f>
        <v>0</v>
      </c>
      <c r="L114" s="18"/>
      <c r="M114" s="182" t="s">
        <v>88</v>
      </c>
    </row>
    <row r="115" spans="2:13" ht="13.5">
      <c r="B115" s="259"/>
      <c r="C115" s="260"/>
      <c r="D115" s="261"/>
      <c r="E115" s="110"/>
      <c r="F115" s="111"/>
      <c r="G115" s="202">
        <f>+E115*F115</f>
        <v>0</v>
      </c>
      <c r="H115" s="225"/>
      <c r="I115" s="115"/>
      <c r="J115" s="226"/>
      <c r="K115" s="210">
        <f>+G115-H115-I115-J115</f>
        <v>0</v>
      </c>
      <c r="L115" s="18"/>
      <c r="M115" s="182" t="s">
        <v>88</v>
      </c>
    </row>
    <row r="116" spans="2:13" ht="13.5">
      <c r="B116" s="259"/>
      <c r="C116" s="260"/>
      <c r="D116" s="261"/>
      <c r="E116" s="110"/>
      <c r="F116" s="111"/>
      <c r="G116" s="202">
        <f>+E116*F116</f>
        <v>0</v>
      </c>
      <c r="H116" s="225"/>
      <c r="I116" s="115"/>
      <c r="J116" s="226"/>
      <c r="K116" s="210">
        <f>+G116-H116-I116-J116</f>
        <v>0</v>
      </c>
      <c r="L116" s="18"/>
      <c r="M116" s="182" t="s">
        <v>88</v>
      </c>
    </row>
    <row r="117" spans="2:13" ht="15">
      <c r="B117" s="123" t="s">
        <v>25</v>
      </c>
      <c r="C117" s="124"/>
      <c r="D117" s="133"/>
      <c r="E117" s="126"/>
      <c r="F117" s="125"/>
      <c r="G117" s="205">
        <f>SUBTOTAL(9,G119:G123)</f>
        <v>1800</v>
      </c>
      <c r="H117" s="219">
        <f>SUBTOTAL(9,H119:H123)</f>
        <v>1500</v>
      </c>
      <c r="I117" s="196">
        <f>SUBTOTAL(9,I119:I123)</f>
        <v>300</v>
      </c>
      <c r="J117" s="220">
        <f>SUBTOTAL(9,J119:J123)</f>
        <v>0</v>
      </c>
      <c r="K117" s="211"/>
      <c r="L117" s="190"/>
      <c r="M117" s="182" t="s">
        <v>88</v>
      </c>
    </row>
    <row r="118" spans="2:13" s="6" customFormat="1" ht="27.75">
      <c r="B118" s="43" t="s">
        <v>9</v>
      </c>
      <c r="C118" s="44"/>
      <c r="D118" s="48"/>
      <c r="E118" s="10" t="s">
        <v>139</v>
      </c>
      <c r="F118" s="11" t="s">
        <v>26</v>
      </c>
      <c r="G118" s="206"/>
      <c r="H118" s="221"/>
      <c r="I118" s="197"/>
      <c r="J118" s="222"/>
      <c r="K118" s="213"/>
      <c r="L118" s="191"/>
      <c r="M118" s="182" t="s">
        <v>88</v>
      </c>
    </row>
    <row r="119" spans="2:13" ht="13.5">
      <c r="B119" s="256" t="s">
        <v>138</v>
      </c>
      <c r="C119" s="257"/>
      <c r="D119" s="258"/>
      <c r="E119" s="111">
        <v>30000</v>
      </c>
      <c r="F119" s="167">
        <v>0.05</v>
      </c>
      <c r="G119" s="202">
        <f>ROUND(+E119*F119,0)</f>
        <v>1500</v>
      </c>
      <c r="H119" s="225">
        <v>1500</v>
      </c>
      <c r="I119" s="115"/>
      <c r="J119" s="226"/>
      <c r="K119" s="214"/>
      <c r="L119" s="50"/>
      <c r="M119" s="182" t="s">
        <v>88</v>
      </c>
    </row>
    <row r="120" spans="2:13" ht="13.5">
      <c r="B120" s="259" t="s">
        <v>145</v>
      </c>
      <c r="C120" s="260"/>
      <c r="D120" s="261"/>
      <c r="E120" s="113">
        <v>300</v>
      </c>
      <c r="F120" s="168">
        <v>1</v>
      </c>
      <c r="G120" s="202">
        <f>ROUND(+E120*F120,0)</f>
        <v>300</v>
      </c>
      <c r="H120" s="225"/>
      <c r="I120" s="115">
        <v>300</v>
      </c>
      <c r="J120" s="226"/>
      <c r="K120" s="214"/>
      <c r="L120" s="50"/>
      <c r="M120" s="182" t="s">
        <v>88</v>
      </c>
    </row>
    <row r="121" spans="2:13" ht="13.5">
      <c r="B121" s="259"/>
      <c r="C121" s="260"/>
      <c r="D121" s="261"/>
      <c r="E121" s="113"/>
      <c r="F121" s="168"/>
      <c r="G121" s="202">
        <f>ROUND(+E121*F121,0)</f>
        <v>0</v>
      </c>
      <c r="H121" s="225"/>
      <c r="I121" s="115"/>
      <c r="J121" s="226"/>
      <c r="K121" s="214"/>
      <c r="L121" s="50"/>
      <c r="M121" s="182" t="s">
        <v>88</v>
      </c>
    </row>
    <row r="122" spans="2:13" ht="13.5">
      <c r="B122" s="259"/>
      <c r="C122" s="260"/>
      <c r="D122" s="261"/>
      <c r="E122" s="113"/>
      <c r="F122" s="168"/>
      <c r="G122" s="202">
        <f>ROUND(+E122*F122,0)</f>
        <v>0</v>
      </c>
      <c r="H122" s="225"/>
      <c r="I122" s="115"/>
      <c r="J122" s="226"/>
      <c r="K122" s="214"/>
      <c r="L122" s="50"/>
      <c r="M122" s="182" t="s">
        <v>88</v>
      </c>
    </row>
    <row r="123" spans="2:13" ht="13.5">
      <c r="B123" s="259"/>
      <c r="C123" s="260"/>
      <c r="D123" s="261"/>
      <c r="E123" s="113"/>
      <c r="F123" s="168"/>
      <c r="G123" s="202">
        <f>ROUND(+E123*F123,0)</f>
        <v>0</v>
      </c>
      <c r="H123" s="229"/>
      <c r="I123" s="230"/>
      <c r="J123" s="231"/>
      <c r="K123" s="215"/>
      <c r="L123" s="50"/>
      <c r="M123" s="182" t="s">
        <v>88</v>
      </c>
    </row>
    <row r="124" spans="2:13" ht="6" customHeight="1">
      <c r="B124" s="49"/>
      <c r="C124" s="49"/>
      <c r="D124" s="49"/>
      <c r="H124" s="194"/>
      <c r="I124" s="194"/>
      <c r="J124" s="194"/>
      <c r="M124" s="182" t="s">
        <v>88</v>
      </c>
    </row>
    <row r="125" spans="2:13" s="131" customFormat="1" ht="24.75" customHeight="1">
      <c r="B125" s="127" t="s">
        <v>78</v>
      </c>
      <c r="C125" s="127"/>
      <c r="D125" s="127"/>
      <c r="E125" s="128"/>
      <c r="F125" s="129"/>
      <c r="G125" s="130">
        <f>SUBTOTAL(9,G126:G161)</f>
        <v>23000</v>
      </c>
      <c r="H125" s="216">
        <f>SUBTOTAL(9,H126:H161)</f>
        <v>0</v>
      </c>
      <c r="I125" s="217">
        <f>SUBTOTAL(9,I126:I161)</f>
        <v>0</v>
      </c>
      <c r="J125" s="218">
        <f>SUBTOTAL(9,J126:J161)</f>
        <v>8800</v>
      </c>
      <c r="K125" s="207">
        <f>SUBTOTAL(9,K126:K161)</f>
        <v>14200</v>
      </c>
      <c r="L125" s="187"/>
      <c r="M125" s="182"/>
    </row>
    <row r="126" spans="2:12" ht="15">
      <c r="B126" s="123" t="s">
        <v>47</v>
      </c>
      <c r="C126" s="124"/>
      <c r="D126" s="133"/>
      <c r="E126" s="126"/>
      <c r="F126" s="125"/>
      <c r="G126" s="205">
        <f>SUBTOTAL(9,G128:G134)</f>
        <v>18800</v>
      </c>
      <c r="H126" s="219">
        <f>SUBTOTAL(9,H128:H134)</f>
        <v>0</v>
      </c>
      <c r="I126" s="196">
        <f>SUBTOTAL(9,I128:I134)</f>
        <v>0</v>
      </c>
      <c r="J126" s="220">
        <f>SUBTOTAL(9,J128:J134)</f>
        <v>8400</v>
      </c>
      <c r="K126" s="211">
        <f>SUBTOTAL(9,K128:K134)</f>
        <v>10400</v>
      </c>
      <c r="L126" s="190"/>
    </row>
    <row r="127" spans="2:13" s="6" customFormat="1" ht="13.5">
      <c r="B127" s="43" t="s">
        <v>9</v>
      </c>
      <c r="C127" s="44"/>
      <c r="D127" s="45"/>
      <c r="E127" s="10" t="s">
        <v>5</v>
      </c>
      <c r="F127" s="11" t="s">
        <v>16</v>
      </c>
      <c r="G127" s="203"/>
      <c r="H127" s="221"/>
      <c r="I127" s="197"/>
      <c r="J127" s="222"/>
      <c r="K127" s="213"/>
      <c r="L127" s="191"/>
      <c r="M127" s="182" t="s">
        <v>88</v>
      </c>
    </row>
    <row r="128" spans="2:13" ht="13.5">
      <c r="B128" s="256" t="s">
        <v>101</v>
      </c>
      <c r="C128" s="257"/>
      <c r="D128" s="258"/>
      <c r="E128" s="110">
        <f>+SCHEDA!D21</f>
        <v>100</v>
      </c>
      <c r="F128" s="111">
        <v>20</v>
      </c>
      <c r="G128" s="204">
        <f aca="true" t="shared" si="2" ref="G128:G134">+E128*F128</f>
        <v>2000</v>
      </c>
      <c r="H128" s="223"/>
      <c r="I128" s="114"/>
      <c r="J128" s="224"/>
      <c r="K128" s="210">
        <f>+G128-H128-I128-J128</f>
        <v>2000</v>
      </c>
      <c r="L128" s="18"/>
      <c r="M128" s="182" t="s">
        <v>88</v>
      </c>
    </row>
    <row r="129" spans="2:13" ht="13.5">
      <c r="B129" s="256" t="s">
        <v>102</v>
      </c>
      <c r="C129" s="257"/>
      <c r="D129" s="258"/>
      <c r="E129" s="110">
        <f>120*5*4*2</f>
        <v>4800</v>
      </c>
      <c r="F129" s="111">
        <v>3.5</v>
      </c>
      <c r="G129" s="204">
        <f t="shared" si="2"/>
        <v>16800</v>
      </c>
      <c r="H129" s="223"/>
      <c r="I129" s="114"/>
      <c r="J129" s="224">
        <f>+G129/2</f>
        <v>8400</v>
      </c>
      <c r="K129" s="210">
        <f aca="true" t="shared" si="3" ref="K129:K134">+G129-H129-I129-J129</f>
        <v>8400</v>
      </c>
      <c r="L129" s="18"/>
      <c r="M129" s="182" t="s">
        <v>88</v>
      </c>
    </row>
    <row r="130" spans="2:13" ht="13.5">
      <c r="B130" s="256"/>
      <c r="C130" s="257"/>
      <c r="D130" s="258"/>
      <c r="E130" s="110"/>
      <c r="F130" s="111"/>
      <c r="G130" s="204">
        <f t="shared" si="2"/>
        <v>0</v>
      </c>
      <c r="H130" s="223"/>
      <c r="I130" s="114"/>
      <c r="J130" s="224"/>
      <c r="K130" s="210">
        <f t="shared" si="3"/>
        <v>0</v>
      </c>
      <c r="L130" s="18"/>
      <c r="M130" s="182" t="s">
        <v>88</v>
      </c>
    </row>
    <row r="131" spans="2:13" ht="13.5">
      <c r="B131" s="259"/>
      <c r="C131" s="260"/>
      <c r="D131" s="261"/>
      <c r="E131" s="110"/>
      <c r="F131" s="111"/>
      <c r="G131" s="204">
        <f t="shared" si="2"/>
        <v>0</v>
      </c>
      <c r="H131" s="225"/>
      <c r="I131" s="115"/>
      <c r="J131" s="226"/>
      <c r="K131" s="210">
        <f t="shared" si="3"/>
        <v>0</v>
      </c>
      <c r="L131" s="18"/>
      <c r="M131" s="182" t="s">
        <v>88</v>
      </c>
    </row>
    <row r="132" spans="2:13" ht="13.5">
      <c r="B132" s="259"/>
      <c r="C132" s="260"/>
      <c r="D132" s="261"/>
      <c r="E132" s="110"/>
      <c r="F132" s="111"/>
      <c r="G132" s="202">
        <f t="shared" si="2"/>
        <v>0</v>
      </c>
      <c r="H132" s="225"/>
      <c r="I132" s="115"/>
      <c r="J132" s="226"/>
      <c r="K132" s="210">
        <f t="shared" si="3"/>
        <v>0</v>
      </c>
      <c r="L132" s="18"/>
      <c r="M132" s="182" t="s">
        <v>88</v>
      </c>
    </row>
    <row r="133" spans="2:13" ht="13.5">
      <c r="B133" s="259"/>
      <c r="C133" s="260"/>
      <c r="D133" s="261"/>
      <c r="E133" s="110"/>
      <c r="F133" s="111"/>
      <c r="G133" s="202">
        <f t="shared" si="2"/>
        <v>0</v>
      </c>
      <c r="H133" s="225"/>
      <c r="I133" s="115"/>
      <c r="J133" s="226"/>
      <c r="K133" s="210">
        <f t="shared" si="3"/>
        <v>0</v>
      </c>
      <c r="L133" s="18"/>
      <c r="M133" s="182" t="s">
        <v>88</v>
      </c>
    </row>
    <row r="134" spans="2:13" ht="13.5">
      <c r="B134" s="259"/>
      <c r="C134" s="260"/>
      <c r="D134" s="261"/>
      <c r="E134" s="110"/>
      <c r="F134" s="111"/>
      <c r="G134" s="202">
        <f t="shared" si="2"/>
        <v>0</v>
      </c>
      <c r="H134" s="225"/>
      <c r="I134" s="115"/>
      <c r="J134" s="226"/>
      <c r="K134" s="210">
        <f t="shared" si="3"/>
        <v>0</v>
      </c>
      <c r="L134" s="18"/>
      <c r="M134" s="182" t="s">
        <v>88</v>
      </c>
    </row>
    <row r="135" spans="2:12" ht="15">
      <c r="B135" s="123" t="s">
        <v>57</v>
      </c>
      <c r="C135" s="124"/>
      <c r="D135" s="133"/>
      <c r="E135" s="126"/>
      <c r="F135" s="125"/>
      <c r="G135" s="205">
        <f>SUBTOTAL(9,G137:G143)</f>
        <v>3000</v>
      </c>
      <c r="H135" s="219">
        <f>SUBTOTAL(9,H137:H143)</f>
        <v>0</v>
      </c>
      <c r="I135" s="196">
        <f>SUBTOTAL(9,I137:I143)</f>
        <v>0</v>
      </c>
      <c r="J135" s="220">
        <f>SUBTOTAL(9,J137:J143)</f>
        <v>0</v>
      </c>
      <c r="K135" s="211">
        <f>SUBTOTAL(9,K137:K143)</f>
        <v>3000</v>
      </c>
      <c r="L135" s="190"/>
    </row>
    <row r="136" spans="2:13" s="6" customFormat="1" ht="13.5">
      <c r="B136" s="43" t="s">
        <v>9</v>
      </c>
      <c r="C136" s="44"/>
      <c r="D136" s="45"/>
      <c r="E136" s="10" t="s">
        <v>5</v>
      </c>
      <c r="F136" s="11" t="s">
        <v>16</v>
      </c>
      <c r="G136" s="203"/>
      <c r="H136" s="221"/>
      <c r="I136" s="197"/>
      <c r="J136" s="222"/>
      <c r="K136" s="213"/>
      <c r="L136" s="191"/>
      <c r="M136" s="182" t="s">
        <v>88</v>
      </c>
    </row>
    <row r="137" spans="2:13" ht="13.5">
      <c r="B137" s="256" t="s">
        <v>107</v>
      </c>
      <c r="C137" s="257"/>
      <c r="D137" s="258"/>
      <c r="E137" s="110">
        <f>+SCHEDA!D24</f>
        <v>40</v>
      </c>
      <c r="F137" s="111">
        <v>50</v>
      </c>
      <c r="G137" s="204">
        <f>+E137*F137</f>
        <v>2000</v>
      </c>
      <c r="H137" s="223"/>
      <c r="I137" s="114"/>
      <c r="J137" s="224"/>
      <c r="K137" s="210">
        <f>+G137-H137-I137-J137</f>
        <v>2000</v>
      </c>
      <c r="L137" s="18"/>
      <c r="M137" s="182" t="s">
        <v>88</v>
      </c>
    </row>
    <row r="138" spans="2:13" ht="13.5">
      <c r="B138" s="256" t="s">
        <v>144</v>
      </c>
      <c r="C138" s="257"/>
      <c r="D138" s="258"/>
      <c r="E138" s="110">
        <v>2</v>
      </c>
      <c r="F138" s="111">
        <v>500</v>
      </c>
      <c r="G138" s="204">
        <f aca="true" t="shared" si="4" ref="G138:G143">+E138*F138</f>
        <v>1000</v>
      </c>
      <c r="H138" s="223"/>
      <c r="I138" s="114"/>
      <c r="J138" s="224"/>
      <c r="K138" s="210">
        <f aca="true" t="shared" si="5" ref="K138:K143">+G138-H138-I138-J138</f>
        <v>1000</v>
      </c>
      <c r="L138" s="18"/>
      <c r="M138" s="182" t="s">
        <v>88</v>
      </c>
    </row>
    <row r="139" spans="2:13" ht="13.5">
      <c r="B139" s="256"/>
      <c r="C139" s="257"/>
      <c r="D139" s="258"/>
      <c r="E139" s="110"/>
      <c r="F139" s="111"/>
      <c r="G139" s="204">
        <f t="shared" si="4"/>
        <v>0</v>
      </c>
      <c r="H139" s="223"/>
      <c r="I139" s="114"/>
      <c r="J139" s="224"/>
      <c r="K139" s="210">
        <f t="shared" si="5"/>
        <v>0</v>
      </c>
      <c r="L139" s="18"/>
      <c r="M139" s="182" t="s">
        <v>88</v>
      </c>
    </row>
    <row r="140" spans="2:13" ht="13.5">
      <c r="B140" s="259"/>
      <c r="C140" s="260"/>
      <c r="D140" s="261"/>
      <c r="E140" s="110"/>
      <c r="F140" s="111"/>
      <c r="G140" s="202">
        <f t="shared" si="4"/>
        <v>0</v>
      </c>
      <c r="H140" s="225"/>
      <c r="I140" s="115"/>
      <c r="J140" s="226"/>
      <c r="K140" s="210">
        <f t="shared" si="5"/>
        <v>0</v>
      </c>
      <c r="L140" s="18"/>
      <c r="M140" s="182" t="s">
        <v>88</v>
      </c>
    </row>
    <row r="141" spans="2:13" ht="13.5">
      <c r="B141" s="259"/>
      <c r="C141" s="260"/>
      <c r="D141" s="261"/>
      <c r="E141" s="110"/>
      <c r="F141" s="111"/>
      <c r="G141" s="202">
        <f t="shared" si="4"/>
        <v>0</v>
      </c>
      <c r="H141" s="225"/>
      <c r="I141" s="115"/>
      <c r="J141" s="226"/>
      <c r="K141" s="210">
        <f t="shared" si="5"/>
        <v>0</v>
      </c>
      <c r="L141" s="18"/>
      <c r="M141" s="182" t="s">
        <v>88</v>
      </c>
    </row>
    <row r="142" spans="2:13" ht="13.5">
      <c r="B142" s="259"/>
      <c r="C142" s="260"/>
      <c r="D142" s="261"/>
      <c r="E142" s="110"/>
      <c r="F142" s="111"/>
      <c r="G142" s="202">
        <f t="shared" si="4"/>
        <v>0</v>
      </c>
      <c r="H142" s="225"/>
      <c r="I142" s="115"/>
      <c r="J142" s="226"/>
      <c r="K142" s="210">
        <f t="shared" si="5"/>
        <v>0</v>
      </c>
      <c r="L142" s="18"/>
      <c r="M142" s="182" t="s">
        <v>88</v>
      </c>
    </row>
    <row r="143" spans="2:13" ht="13.5">
      <c r="B143" s="259"/>
      <c r="C143" s="260"/>
      <c r="D143" s="261"/>
      <c r="E143" s="110"/>
      <c r="F143" s="111"/>
      <c r="G143" s="202">
        <f t="shared" si="4"/>
        <v>0</v>
      </c>
      <c r="H143" s="225"/>
      <c r="I143" s="115"/>
      <c r="J143" s="226"/>
      <c r="K143" s="210">
        <f t="shared" si="5"/>
        <v>0</v>
      </c>
      <c r="L143" s="18"/>
      <c r="M143" s="182" t="s">
        <v>88</v>
      </c>
    </row>
    <row r="144" spans="2:12" ht="15">
      <c r="B144" s="123" t="s">
        <v>60</v>
      </c>
      <c r="C144" s="124"/>
      <c r="D144" s="133"/>
      <c r="E144" s="126"/>
      <c r="F144" s="125"/>
      <c r="G144" s="205">
        <f>SUBTOTAL(9,G146:G150)</f>
        <v>1200</v>
      </c>
      <c r="H144" s="219">
        <f>SUBTOTAL(9,H146:H150)</f>
        <v>0</v>
      </c>
      <c r="I144" s="196">
        <f>SUBTOTAL(9,I146:I150)</f>
        <v>0</v>
      </c>
      <c r="J144" s="220">
        <f>SUBTOTAL(9,J146:J150)</f>
        <v>400</v>
      </c>
      <c r="K144" s="211">
        <f>SUBTOTAL(9,K146:K150)</f>
        <v>800</v>
      </c>
      <c r="L144" s="190"/>
    </row>
    <row r="145" spans="2:13" s="6" customFormat="1" ht="13.5">
      <c r="B145" s="43" t="s">
        <v>9</v>
      </c>
      <c r="C145" s="44"/>
      <c r="D145" s="45"/>
      <c r="E145" s="10" t="s">
        <v>5</v>
      </c>
      <c r="F145" s="11" t="s">
        <v>16</v>
      </c>
      <c r="G145" s="203"/>
      <c r="H145" s="221"/>
      <c r="I145" s="197"/>
      <c r="J145" s="222"/>
      <c r="K145" s="213"/>
      <c r="L145" s="191"/>
      <c r="M145" s="182" t="s">
        <v>88</v>
      </c>
    </row>
    <row r="146" spans="2:13" ht="13.5">
      <c r="B146" s="256" t="s">
        <v>108</v>
      </c>
      <c r="C146" s="257"/>
      <c r="D146" s="258"/>
      <c r="E146" s="110">
        <v>1</v>
      </c>
      <c r="F146" s="111">
        <v>1200</v>
      </c>
      <c r="G146" s="204">
        <f>+E146*F146</f>
        <v>1200</v>
      </c>
      <c r="H146" s="223"/>
      <c r="I146" s="114"/>
      <c r="J146" s="224">
        <v>400</v>
      </c>
      <c r="K146" s="210">
        <f>+G146-H146-I146-J146</f>
        <v>800</v>
      </c>
      <c r="L146" s="18"/>
      <c r="M146" s="182" t="s">
        <v>88</v>
      </c>
    </row>
    <row r="147" spans="2:13" ht="13.5">
      <c r="B147" s="259"/>
      <c r="C147" s="260"/>
      <c r="D147" s="261"/>
      <c r="E147" s="110"/>
      <c r="F147" s="111"/>
      <c r="G147" s="202">
        <f>+E147*F147</f>
        <v>0</v>
      </c>
      <c r="H147" s="225"/>
      <c r="I147" s="115"/>
      <c r="J147" s="226"/>
      <c r="K147" s="210">
        <f>+G147-H147-I147-J147</f>
        <v>0</v>
      </c>
      <c r="L147" s="18"/>
      <c r="M147" s="182" t="s">
        <v>88</v>
      </c>
    </row>
    <row r="148" spans="2:13" ht="13.5">
      <c r="B148" s="259"/>
      <c r="C148" s="260"/>
      <c r="D148" s="261"/>
      <c r="E148" s="110"/>
      <c r="F148" s="111"/>
      <c r="G148" s="202">
        <f>+E148*F148</f>
        <v>0</v>
      </c>
      <c r="H148" s="225"/>
      <c r="I148" s="115"/>
      <c r="J148" s="226"/>
      <c r="K148" s="210">
        <f>+G148-H148-I148-J148</f>
        <v>0</v>
      </c>
      <c r="L148" s="18"/>
      <c r="M148" s="182" t="s">
        <v>88</v>
      </c>
    </row>
    <row r="149" spans="2:13" ht="13.5">
      <c r="B149" s="259"/>
      <c r="C149" s="260"/>
      <c r="D149" s="261"/>
      <c r="E149" s="110"/>
      <c r="F149" s="111"/>
      <c r="G149" s="202">
        <f>+E149*F149</f>
        <v>0</v>
      </c>
      <c r="H149" s="225"/>
      <c r="I149" s="115"/>
      <c r="J149" s="226"/>
      <c r="K149" s="210">
        <f>+G149-H149-I149-J149</f>
        <v>0</v>
      </c>
      <c r="L149" s="18"/>
      <c r="M149" s="182" t="s">
        <v>88</v>
      </c>
    </row>
    <row r="150" spans="2:13" ht="13.5">
      <c r="B150" s="259"/>
      <c r="C150" s="260"/>
      <c r="D150" s="261"/>
      <c r="E150" s="110"/>
      <c r="F150" s="111"/>
      <c r="G150" s="202">
        <f>+E150*F150</f>
        <v>0</v>
      </c>
      <c r="H150" s="225"/>
      <c r="I150" s="115"/>
      <c r="J150" s="226"/>
      <c r="K150" s="210">
        <f>+G150-H150-I150-J150</f>
        <v>0</v>
      </c>
      <c r="L150" s="18"/>
      <c r="M150" s="182" t="s">
        <v>88</v>
      </c>
    </row>
    <row r="151" spans="2:13" ht="15">
      <c r="B151" s="123" t="s">
        <v>58</v>
      </c>
      <c r="C151" s="124"/>
      <c r="D151" s="133"/>
      <c r="E151" s="126"/>
      <c r="F151" s="125"/>
      <c r="G151" s="205">
        <f>SUBTOTAL(9,G153:G161)</f>
        <v>0</v>
      </c>
      <c r="H151" s="219">
        <f>SUBTOTAL(9,H153:H161)</f>
        <v>0</v>
      </c>
      <c r="I151" s="196">
        <f>SUBTOTAL(9,I153:I161)</f>
        <v>0</v>
      </c>
      <c r="J151" s="220">
        <f>SUBTOTAL(9,J153:J161)</f>
        <v>0</v>
      </c>
      <c r="K151" s="211">
        <f>SUBTOTAL(9,K153:K161)</f>
        <v>0</v>
      </c>
      <c r="L151" s="190"/>
      <c r="M151" s="182" t="s">
        <v>88</v>
      </c>
    </row>
    <row r="152" spans="2:13" s="6" customFormat="1" ht="13.5">
      <c r="B152" s="43" t="s">
        <v>9</v>
      </c>
      <c r="C152" s="44"/>
      <c r="D152" s="45"/>
      <c r="E152" s="10" t="s">
        <v>5</v>
      </c>
      <c r="F152" s="11" t="s">
        <v>16</v>
      </c>
      <c r="G152" s="203"/>
      <c r="H152" s="221"/>
      <c r="I152" s="197"/>
      <c r="J152" s="222"/>
      <c r="K152" s="209"/>
      <c r="L152" s="189"/>
      <c r="M152" s="182" t="s">
        <v>88</v>
      </c>
    </row>
    <row r="153" spans="2:13" ht="13.5">
      <c r="B153" s="256"/>
      <c r="C153" s="257"/>
      <c r="D153" s="258"/>
      <c r="E153" s="110"/>
      <c r="F153" s="111"/>
      <c r="G153" s="204">
        <f>+E153*F153</f>
        <v>0</v>
      </c>
      <c r="H153" s="223"/>
      <c r="I153" s="114"/>
      <c r="J153" s="224"/>
      <c r="K153" s="210">
        <f>+G153-H153-I153-J153</f>
        <v>0</v>
      </c>
      <c r="L153" s="18"/>
      <c r="M153" s="182" t="s">
        <v>88</v>
      </c>
    </row>
    <row r="154" spans="2:13" ht="13.5">
      <c r="B154" s="259"/>
      <c r="C154" s="260"/>
      <c r="D154" s="261"/>
      <c r="E154" s="110"/>
      <c r="F154" s="111"/>
      <c r="G154" s="202">
        <f aca="true" t="shared" si="6" ref="G154:G161">+E154*F154</f>
        <v>0</v>
      </c>
      <c r="H154" s="225"/>
      <c r="I154" s="115"/>
      <c r="J154" s="226"/>
      <c r="K154" s="210">
        <f aca="true" t="shared" si="7" ref="K154:K161">+G154-H154-I154-J154</f>
        <v>0</v>
      </c>
      <c r="L154" s="18"/>
      <c r="M154" s="182" t="s">
        <v>88</v>
      </c>
    </row>
    <row r="155" spans="2:13" ht="13.5">
      <c r="B155" s="259"/>
      <c r="C155" s="260"/>
      <c r="D155" s="261"/>
      <c r="E155" s="110"/>
      <c r="F155" s="111"/>
      <c r="G155" s="202">
        <f t="shared" si="6"/>
        <v>0</v>
      </c>
      <c r="H155" s="225"/>
      <c r="I155" s="115"/>
      <c r="J155" s="226"/>
      <c r="K155" s="210">
        <f t="shared" si="7"/>
        <v>0</v>
      </c>
      <c r="L155" s="18"/>
      <c r="M155" s="182" t="s">
        <v>88</v>
      </c>
    </row>
    <row r="156" spans="2:13" ht="13.5">
      <c r="B156" s="259"/>
      <c r="C156" s="260"/>
      <c r="D156" s="261"/>
      <c r="E156" s="110"/>
      <c r="F156" s="111"/>
      <c r="G156" s="202">
        <f t="shared" si="6"/>
        <v>0</v>
      </c>
      <c r="H156" s="225"/>
      <c r="I156" s="115"/>
      <c r="J156" s="226"/>
      <c r="K156" s="210">
        <f t="shared" si="7"/>
        <v>0</v>
      </c>
      <c r="L156" s="18"/>
      <c r="M156" s="182" t="s">
        <v>88</v>
      </c>
    </row>
    <row r="157" spans="2:13" ht="13.5">
      <c r="B157" s="259"/>
      <c r="C157" s="260"/>
      <c r="D157" s="261"/>
      <c r="E157" s="110"/>
      <c r="F157" s="111"/>
      <c r="G157" s="202">
        <f t="shared" si="6"/>
        <v>0</v>
      </c>
      <c r="H157" s="225"/>
      <c r="I157" s="115"/>
      <c r="J157" s="226"/>
      <c r="K157" s="210">
        <f t="shared" si="7"/>
        <v>0</v>
      </c>
      <c r="L157" s="18"/>
      <c r="M157" s="182" t="s">
        <v>88</v>
      </c>
    </row>
    <row r="158" spans="2:13" ht="13.5">
      <c r="B158" s="259"/>
      <c r="C158" s="260"/>
      <c r="D158" s="261"/>
      <c r="E158" s="110"/>
      <c r="F158" s="111"/>
      <c r="G158" s="202">
        <f t="shared" si="6"/>
        <v>0</v>
      </c>
      <c r="H158" s="225"/>
      <c r="I158" s="115"/>
      <c r="J158" s="226"/>
      <c r="K158" s="210">
        <f t="shared" si="7"/>
        <v>0</v>
      </c>
      <c r="L158" s="18"/>
      <c r="M158" s="182" t="s">
        <v>88</v>
      </c>
    </row>
    <row r="159" spans="2:13" ht="13.5">
      <c r="B159" s="259"/>
      <c r="C159" s="260"/>
      <c r="D159" s="261"/>
      <c r="E159" s="110"/>
      <c r="F159" s="111"/>
      <c r="G159" s="202">
        <f t="shared" si="6"/>
        <v>0</v>
      </c>
      <c r="H159" s="225"/>
      <c r="I159" s="115"/>
      <c r="J159" s="226"/>
      <c r="K159" s="210">
        <f t="shared" si="7"/>
        <v>0</v>
      </c>
      <c r="L159" s="18"/>
      <c r="M159" s="182" t="s">
        <v>88</v>
      </c>
    </row>
    <row r="160" spans="2:13" ht="13.5">
      <c r="B160" s="259"/>
      <c r="C160" s="260"/>
      <c r="D160" s="261"/>
      <c r="E160" s="110"/>
      <c r="F160" s="111"/>
      <c r="G160" s="202">
        <f t="shared" si="6"/>
        <v>0</v>
      </c>
      <c r="H160" s="225"/>
      <c r="I160" s="115"/>
      <c r="J160" s="226"/>
      <c r="K160" s="210">
        <f t="shared" si="7"/>
        <v>0</v>
      </c>
      <c r="L160" s="18"/>
      <c r="M160" s="182" t="s">
        <v>88</v>
      </c>
    </row>
    <row r="161" spans="2:13" ht="13.5">
      <c r="B161" s="259"/>
      <c r="C161" s="260"/>
      <c r="D161" s="261"/>
      <c r="E161" s="110"/>
      <c r="F161" s="111"/>
      <c r="G161" s="202">
        <f t="shared" si="6"/>
        <v>0</v>
      </c>
      <c r="H161" s="229"/>
      <c r="I161" s="230"/>
      <c r="J161" s="231"/>
      <c r="K161" s="210">
        <f t="shared" si="7"/>
        <v>0</v>
      </c>
      <c r="L161" s="18"/>
      <c r="M161" s="182" t="s">
        <v>88</v>
      </c>
    </row>
    <row r="162" spans="2:13" ht="6" customHeight="1">
      <c r="B162" s="49"/>
      <c r="C162" s="49"/>
      <c r="D162" s="49"/>
      <c r="H162" s="194"/>
      <c r="I162" s="194"/>
      <c r="J162" s="194"/>
      <c r="M162" s="182" t="s">
        <v>88</v>
      </c>
    </row>
    <row r="163" spans="2:13" s="16" customFormat="1" ht="24.75" customHeight="1">
      <c r="B163" s="134" t="s">
        <v>59</v>
      </c>
      <c r="C163" s="127"/>
      <c r="D163" s="127"/>
      <c r="E163" s="128"/>
      <c r="F163" s="129"/>
      <c r="G163" s="130">
        <f>SUBTOTAL(9,G8:G162)</f>
        <v>89160</v>
      </c>
      <c r="H163" s="235">
        <f>SUBTOTAL(9,H8:H162)</f>
        <v>20900</v>
      </c>
      <c r="I163" s="236">
        <f>SUBTOTAL(9,I8:I162)</f>
        <v>27100</v>
      </c>
      <c r="J163" s="237">
        <f>SUBTOTAL(9,J8:J162)</f>
        <v>18800</v>
      </c>
      <c r="K163" s="207">
        <f>SUBTOTAL(9,K8:K162)</f>
        <v>22360</v>
      </c>
      <c r="L163" s="187"/>
      <c r="M163" s="182"/>
    </row>
  </sheetData>
  <sheetProtection password="FEF1" sheet="1"/>
  <mergeCells count="115">
    <mergeCell ref="M4:M5"/>
    <mergeCell ref="B130:D130"/>
    <mergeCell ref="B138:D138"/>
    <mergeCell ref="B139:D139"/>
    <mergeCell ref="C1:F1"/>
    <mergeCell ref="C2:F2"/>
    <mergeCell ref="H2:K3"/>
    <mergeCell ref="F4:F5"/>
    <mergeCell ref="G4:G5"/>
    <mergeCell ref="H4:J4"/>
    <mergeCell ref="K4:K5"/>
    <mergeCell ref="B11:D11"/>
    <mergeCell ref="B12:D12"/>
    <mergeCell ref="B13:D13"/>
    <mergeCell ref="B14:D14"/>
    <mergeCell ref="B15:D15"/>
    <mergeCell ref="B18:D18"/>
    <mergeCell ref="B19:D19"/>
    <mergeCell ref="B20:D20"/>
    <mergeCell ref="B21:D21"/>
    <mergeCell ref="B22:D22"/>
    <mergeCell ref="B25:D25"/>
    <mergeCell ref="B26:D26"/>
    <mergeCell ref="B27:D27"/>
    <mergeCell ref="B28:D28"/>
    <mergeCell ref="B29:D29"/>
    <mergeCell ref="B32:D32"/>
    <mergeCell ref="B34:D34"/>
    <mergeCell ref="B35:D35"/>
    <mergeCell ref="B36:D36"/>
    <mergeCell ref="B39:D39"/>
    <mergeCell ref="B41:D41"/>
    <mergeCell ref="B42:D42"/>
    <mergeCell ref="B43:D43"/>
    <mergeCell ref="B48:C48"/>
    <mergeCell ref="B49:C49"/>
    <mergeCell ref="B50:C50"/>
    <mergeCell ref="B52:C52"/>
    <mergeCell ref="B54:C54"/>
    <mergeCell ref="B57:C57"/>
    <mergeCell ref="B58:C58"/>
    <mergeCell ref="B77:C77"/>
    <mergeCell ref="B80:D80"/>
    <mergeCell ref="B81:D81"/>
    <mergeCell ref="B82:D82"/>
    <mergeCell ref="B83:D83"/>
    <mergeCell ref="B59:C59"/>
    <mergeCell ref="B60:C60"/>
    <mergeCell ref="B63:C63"/>
    <mergeCell ref="B71:D71"/>
    <mergeCell ref="B72:D72"/>
    <mergeCell ref="B86:C86"/>
    <mergeCell ref="B91:C91"/>
    <mergeCell ref="B92:C92"/>
    <mergeCell ref="B93:C93"/>
    <mergeCell ref="B94:C94"/>
    <mergeCell ref="B73:D73"/>
    <mergeCell ref="B74:D74"/>
    <mergeCell ref="B75:D75"/>
    <mergeCell ref="B84:D84"/>
    <mergeCell ref="B95:C95"/>
    <mergeCell ref="B98:C98"/>
    <mergeCell ref="B99:C99"/>
    <mergeCell ref="B100:C100"/>
    <mergeCell ref="B101:C101"/>
    <mergeCell ref="B102:C102"/>
    <mergeCell ref="B123:D123"/>
    <mergeCell ref="B128:D128"/>
    <mergeCell ref="B105:D105"/>
    <mergeCell ref="B106:D106"/>
    <mergeCell ref="B107:D107"/>
    <mergeCell ref="B108:D108"/>
    <mergeCell ref="B109:D109"/>
    <mergeCell ref="B112:D112"/>
    <mergeCell ref="B113:D113"/>
    <mergeCell ref="B148:D148"/>
    <mergeCell ref="B158:D158"/>
    <mergeCell ref="B159:D159"/>
    <mergeCell ref="B114:D114"/>
    <mergeCell ref="B115:D115"/>
    <mergeCell ref="B116:D116"/>
    <mergeCell ref="B119:D119"/>
    <mergeCell ref="B120:D120"/>
    <mergeCell ref="B122:D122"/>
    <mergeCell ref="B121:D121"/>
    <mergeCell ref="B137:D137"/>
    <mergeCell ref="B140:D140"/>
    <mergeCell ref="B150:D150"/>
    <mergeCell ref="B129:D129"/>
    <mergeCell ref="B160:D160"/>
    <mergeCell ref="B157:D157"/>
    <mergeCell ref="B156:D156"/>
    <mergeCell ref="B149:D149"/>
    <mergeCell ref="B141:D141"/>
    <mergeCell ref="B134:D134"/>
    <mergeCell ref="B161:D161"/>
    <mergeCell ref="B33:D33"/>
    <mergeCell ref="B40:D40"/>
    <mergeCell ref="B51:C51"/>
    <mergeCell ref="B61:C61"/>
    <mergeCell ref="B146:D146"/>
    <mergeCell ref="B147:D147"/>
    <mergeCell ref="B142:D142"/>
    <mergeCell ref="B155:D155"/>
    <mergeCell ref="B143:D143"/>
    <mergeCell ref="B66:D66"/>
    <mergeCell ref="B67:D67"/>
    <mergeCell ref="B68:D68"/>
    <mergeCell ref="B69:D69"/>
    <mergeCell ref="B70:D70"/>
    <mergeCell ref="B154:D154"/>
    <mergeCell ref="B153:D153"/>
    <mergeCell ref="B131:D131"/>
    <mergeCell ref="B132:D132"/>
    <mergeCell ref="B133:D133"/>
  </mergeCells>
  <conditionalFormatting sqref="H119:J119">
    <cfRule type="expression" priority="38" dxfId="4" stopIfTrue="1">
      <formula>((SPESE!$G119-SPESE!$H119-SPESE!$I119-SPESE!$J119)&lt;&gt;0)</formula>
    </cfRule>
  </conditionalFormatting>
  <conditionalFormatting sqref="H120:J123">
    <cfRule type="expression" priority="37" dxfId="4" stopIfTrue="1">
      <formula>((SPESE!$G120-SPESE!$H120-SPESE!$I120-SPESE!$J120)&lt;&gt;0)</formula>
    </cfRule>
  </conditionalFormatting>
  <conditionalFormatting sqref="H66:J75">
    <cfRule type="expression" priority="36" dxfId="4" stopIfTrue="1">
      <formula>((SPESE!$G66-SPESE!$H66-SPESE!$I66-SPESE!$J66)&lt;&gt;0)</formula>
    </cfRule>
  </conditionalFormatting>
  <conditionalFormatting sqref="K11:L11">
    <cfRule type="expression" priority="35" dxfId="4" stopIfTrue="1">
      <formula>SPESE!K11&lt;0</formula>
    </cfRule>
  </conditionalFormatting>
  <conditionalFormatting sqref="K12:L15">
    <cfRule type="expression" priority="34" dxfId="4" stopIfTrue="1">
      <formula>SPESE!K12&lt;0</formula>
    </cfRule>
  </conditionalFormatting>
  <conditionalFormatting sqref="K18:L18">
    <cfRule type="expression" priority="33" dxfId="4" stopIfTrue="1">
      <formula>SPESE!K18&lt;0</formula>
    </cfRule>
  </conditionalFormatting>
  <conditionalFormatting sqref="K19:L22">
    <cfRule type="expression" priority="32" dxfId="4" stopIfTrue="1">
      <formula>SPESE!K19&lt;0</formula>
    </cfRule>
  </conditionalFormatting>
  <conditionalFormatting sqref="K25:L25">
    <cfRule type="expression" priority="31" dxfId="4" stopIfTrue="1">
      <formula>SPESE!K25&lt;0</formula>
    </cfRule>
  </conditionalFormatting>
  <conditionalFormatting sqref="K26:L29">
    <cfRule type="expression" priority="30" dxfId="4" stopIfTrue="1">
      <formula>SPESE!K26&lt;0</formula>
    </cfRule>
  </conditionalFormatting>
  <conditionalFormatting sqref="K32:L32">
    <cfRule type="expression" priority="29" dxfId="4" stopIfTrue="1">
      <formula>SPESE!K32&lt;0</formula>
    </cfRule>
  </conditionalFormatting>
  <conditionalFormatting sqref="K33:L36">
    <cfRule type="expression" priority="28" dxfId="4" stopIfTrue="1">
      <formula>SPESE!K33&lt;0</formula>
    </cfRule>
  </conditionalFormatting>
  <conditionalFormatting sqref="K39:L39">
    <cfRule type="expression" priority="27" dxfId="4" stopIfTrue="1">
      <formula>SPESE!K39&lt;0</formula>
    </cfRule>
  </conditionalFormatting>
  <conditionalFormatting sqref="K40:L43">
    <cfRule type="expression" priority="26" dxfId="4" stopIfTrue="1">
      <formula>SPESE!K40&lt;0</formula>
    </cfRule>
  </conditionalFormatting>
  <conditionalFormatting sqref="K48:L48">
    <cfRule type="expression" priority="25" dxfId="4" stopIfTrue="1">
      <formula>SPESE!K48&lt;0</formula>
    </cfRule>
  </conditionalFormatting>
  <conditionalFormatting sqref="K49:L52">
    <cfRule type="expression" priority="24" dxfId="4" stopIfTrue="1">
      <formula>SPESE!K49&lt;0</formula>
    </cfRule>
  </conditionalFormatting>
  <conditionalFormatting sqref="K54:L54">
    <cfRule type="expression" priority="23" dxfId="4" stopIfTrue="1">
      <formula>SPESE!K54&lt;0</formula>
    </cfRule>
  </conditionalFormatting>
  <conditionalFormatting sqref="K57:L61">
    <cfRule type="expression" priority="22" dxfId="4" stopIfTrue="1">
      <formula>SPESE!K57&lt;0</formula>
    </cfRule>
  </conditionalFormatting>
  <conditionalFormatting sqref="K63:L63">
    <cfRule type="expression" priority="20" dxfId="4" stopIfTrue="1">
      <formula>SPESE!K63&lt;0</formula>
    </cfRule>
  </conditionalFormatting>
  <conditionalFormatting sqref="K77:L77">
    <cfRule type="expression" priority="19" dxfId="4" stopIfTrue="1">
      <formula>SPESE!K77&lt;0</formula>
    </cfRule>
  </conditionalFormatting>
  <conditionalFormatting sqref="K80:L84">
    <cfRule type="expression" priority="18" dxfId="4" stopIfTrue="1">
      <formula>SPESE!K80&lt;0</formula>
    </cfRule>
  </conditionalFormatting>
  <conditionalFormatting sqref="K86:L86">
    <cfRule type="expression" priority="17" dxfId="4" stopIfTrue="1">
      <formula>SPESE!K86&lt;0</formula>
    </cfRule>
  </conditionalFormatting>
  <conditionalFormatting sqref="K91:L95">
    <cfRule type="expression" priority="16" dxfId="4" stopIfTrue="1">
      <formula>SPESE!K91&lt;0</formula>
    </cfRule>
  </conditionalFormatting>
  <conditionalFormatting sqref="K98:L102">
    <cfRule type="expression" priority="15" dxfId="4" stopIfTrue="1">
      <formula>SPESE!K98&lt;0</formula>
    </cfRule>
  </conditionalFormatting>
  <conditionalFormatting sqref="K105:L109">
    <cfRule type="expression" priority="14" dxfId="4" stopIfTrue="1">
      <formula>SPESE!K105&lt;0</formula>
    </cfRule>
  </conditionalFormatting>
  <conditionalFormatting sqref="K112:L116">
    <cfRule type="expression" priority="13" dxfId="4" stopIfTrue="1">
      <formula>SPESE!K112&lt;0</formula>
    </cfRule>
  </conditionalFormatting>
  <conditionalFormatting sqref="K128:L134">
    <cfRule type="expression" priority="12" dxfId="4" stopIfTrue="1">
      <formula>SPESE!K128&lt;0</formula>
    </cfRule>
  </conditionalFormatting>
  <conditionalFormatting sqref="K137:L143">
    <cfRule type="expression" priority="11" dxfId="4" stopIfTrue="1">
      <formula>SPESE!K137&lt;0</formula>
    </cfRule>
  </conditionalFormatting>
  <conditionalFormatting sqref="K146:L150">
    <cfRule type="expression" priority="10" dxfId="4" stopIfTrue="1">
      <formula>SPESE!K146&lt;0</formula>
    </cfRule>
  </conditionalFormatting>
  <conditionalFormatting sqref="K153:L161">
    <cfRule type="expression" priority="9" dxfId="4" stopIfTrue="1">
      <formula>SPESE!K153&lt;0</formula>
    </cfRule>
  </conditionalFormatting>
  <conditionalFormatting sqref="M11 M152:M162 M145:M150 M136:M143 M127:M134 M111:M124 M104:M109 M97:M102 M90:M95 M79:M87 M65:M77 M56:M63 M47:M54 M38:M44 M31:M36 M24:M29">
    <cfRule type="expression" priority="5" dxfId="0" stopIfTrue="1">
      <formula>SPESE!#REF!&lt;0</formula>
    </cfRule>
  </conditionalFormatting>
  <conditionalFormatting sqref="M12:M15">
    <cfRule type="expression" priority="4" dxfId="0" stopIfTrue="1">
      <formula>SPESE!#REF!&lt;0</formula>
    </cfRule>
  </conditionalFormatting>
  <conditionalFormatting sqref="M17:M22">
    <cfRule type="expression" priority="3" dxfId="0" stopIfTrue="1">
      <formula>SPESE!#REF!&lt;0</formula>
    </cfRule>
  </conditionalFormatting>
  <conditionalFormatting sqref="M4:M5">
    <cfRule type="expression" priority="1" dxfId="0" stopIfTrue="1">
      <formula>(SPESE!$G$163-SPESE!$H$163-SPESE!$I$163-SPESE!$J$163-SPESE!$K$163)&lt;&gt;0</formula>
    </cfRule>
  </conditionalFormatting>
  <dataValidations count="1">
    <dataValidation type="decimal" allowBlank="1" showInputMessage="1" showErrorMessage="1" errorTitle="ERRORE" error="Valore non numerico" sqref="E11:F15 E18:F22 E25:F29 E32:F36 E39:F43 D48:F52 D54:F54 D57:F61 D63:F63 F66:F75 D77:F77 E80:F84 D86:F86 D91:F95 D98:F102 E105:F109 E112:F116 E119:F123 E128:F134 E137:F143 E146:F150 E153:F161 H8:J163">
      <formula1>0</formula1>
      <formula2>1000000</formula2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  <rowBreaks count="1" manualBreakCount="1">
    <brk id="87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outlinePr summaryBelow="0"/>
  </sheetPr>
  <dimension ref="B1:L5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G56" sqref="G56"/>
    </sheetView>
  </sheetViews>
  <sheetFormatPr defaultColWidth="9.140625" defaultRowHeight="15"/>
  <cols>
    <col min="1" max="1" width="1.7109375" style="2" customWidth="1"/>
    <col min="2" max="2" width="24.140625" style="2" customWidth="1"/>
    <col min="3" max="3" width="25.421875" style="2" customWidth="1"/>
    <col min="4" max="4" width="25.421875" style="3" customWidth="1"/>
    <col min="5" max="7" width="16.28125" style="2" customWidth="1"/>
    <col min="8" max="13" width="10.421875" style="2" customWidth="1"/>
    <col min="14" max="14" width="11.140625" style="2" customWidth="1"/>
    <col min="15" max="16384" width="9.140625" style="2" customWidth="1"/>
  </cols>
  <sheetData>
    <row r="1" spans="4:12" ht="20.25" customHeight="1">
      <c r="D1" s="160" t="s">
        <v>31</v>
      </c>
      <c r="E1" s="160"/>
      <c r="F1" s="160"/>
      <c r="I1" s="51"/>
      <c r="K1" s="51"/>
      <c r="L1" s="51"/>
    </row>
    <row r="2" spans="2:9" ht="17.25" customHeight="1">
      <c r="B2" s="21"/>
      <c r="I2" s="51"/>
    </row>
    <row r="3" spans="2:9" ht="17.25" customHeight="1">
      <c r="B3" s="21"/>
      <c r="C3" s="21"/>
      <c r="D3" s="57" t="s">
        <v>29</v>
      </c>
      <c r="E3" s="57" t="str">
        <f>+SCHEDA!D8</f>
        <v>ESTATE IN CITTA ONLUS</v>
      </c>
      <c r="H3" s="51"/>
      <c r="I3" s="51"/>
    </row>
    <row r="4" spans="2:8" ht="15" customHeight="1">
      <c r="B4" s="31"/>
      <c r="C4" s="25"/>
      <c r="D4" s="57" t="s">
        <v>43</v>
      </c>
      <c r="E4" s="276" t="str">
        <f>+SCHEDA!D9</f>
        <v>CENTRI ESTIVI IN CITTADELLA in inglese</v>
      </c>
      <c r="F4" s="276"/>
      <c r="G4" s="276"/>
      <c r="H4" s="161"/>
    </row>
    <row r="5" spans="2:8" s="4" customFormat="1" ht="27" customHeight="1">
      <c r="B5" s="164" t="str">
        <f>+SCHEDA!B5</f>
        <v>BANDO 2014</v>
      </c>
      <c r="C5" s="24"/>
      <c r="D5" s="24"/>
      <c r="E5" s="276"/>
      <c r="F5" s="276"/>
      <c r="G5" s="276"/>
      <c r="H5" s="162"/>
    </row>
    <row r="7" spans="2:7" s="16" customFormat="1" ht="24.75" customHeight="1">
      <c r="B7" s="135" t="s">
        <v>27</v>
      </c>
      <c r="C7" s="136"/>
      <c r="D7" s="136"/>
      <c r="E7" s="286">
        <f>SUBTOTAL(9,E8:G21)</f>
        <v>3000</v>
      </c>
      <c r="F7" s="287"/>
      <c r="G7" s="288"/>
    </row>
    <row r="8" spans="2:7" ht="15">
      <c r="B8" s="143" t="s">
        <v>32</v>
      </c>
      <c r="C8" s="141"/>
      <c r="D8" s="141"/>
      <c r="E8" s="277">
        <f>SUBTOTAL(9,E10:G14)</f>
        <v>0</v>
      </c>
      <c r="F8" s="278"/>
      <c r="G8" s="279"/>
    </row>
    <row r="9" spans="2:7" s="30" customFormat="1" ht="13.5">
      <c r="B9" s="54" t="s">
        <v>84</v>
      </c>
      <c r="C9" s="55"/>
      <c r="D9" s="55"/>
      <c r="E9" s="177" t="s">
        <v>85</v>
      </c>
      <c r="F9" s="176"/>
      <c r="G9" s="146"/>
    </row>
    <row r="10" spans="2:7" ht="13.5">
      <c r="B10" s="291"/>
      <c r="C10" s="291"/>
      <c r="D10" s="292"/>
      <c r="E10" s="280"/>
      <c r="F10" s="281"/>
      <c r="G10" s="282"/>
    </row>
    <row r="11" spans="2:7" ht="13.5">
      <c r="B11" s="289"/>
      <c r="C11" s="289"/>
      <c r="D11" s="290"/>
      <c r="E11" s="283"/>
      <c r="F11" s="284"/>
      <c r="G11" s="285"/>
    </row>
    <row r="12" spans="2:7" ht="13.5">
      <c r="B12" s="289"/>
      <c r="C12" s="289"/>
      <c r="D12" s="290"/>
      <c r="E12" s="283"/>
      <c r="F12" s="284"/>
      <c r="G12" s="285"/>
    </row>
    <row r="13" spans="2:7" ht="13.5">
      <c r="B13" s="289"/>
      <c r="C13" s="289"/>
      <c r="D13" s="290"/>
      <c r="E13" s="283"/>
      <c r="F13" s="284"/>
      <c r="G13" s="285"/>
    </row>
    <row r="14" spans="2:7" ht="13.5">
      <c r="B14" s="289"/>
      <c r="C14" s="289"/>
      <c r="D14" s="290"/>
      <c r="E14" s="283"/>
      <c r="F14" s="284"/>
      <c r="G14" s="285"/>
    </row>
    <row r="15" spans="2:7" ht="15">
      <c r="B15" s="143" t="s">
        <v>28</v>
      </c>
      <c r="C15" s="141"/>
      <c r="D15" s="141"/>
      <c r="E15" s="277">
        <f>SUBTOTAL(9,E17:G21)</f>
        <v>3000</v>
      </c>
      <c r="F15" s="278"/>
      <c r="G15" s="279"/>
    </row>
    <row r="16" spans="2:7" s="30" customFormat="1" ht="13.5">
      <c r="B16" s="54" t="s">
        <v>84</v>
      </c>
      <c r="C16" s="55"/>
      <c r="D16" s="55"/>
      <c r="E16" s="177" t="s">
        <v>85</v>
      </c>
      <c r="F16" s="176"/>
      <c r="G16" s="146"/>
    </row>
    <row r="17" spans="2:7" ht="15" customHeight="1">
      <c r="B17" s="291" t="s">
        <v>112</v>
      </c>
      <c r="C17" s="291"/>
      <c r="D17" s="292"/>
      <c r="E17" s="280">
        <v>3000</v>
      </c>
      <c r="F17" s="281"/>
      <c r="G17" s="282"/>
    </row>
    <row r="18" spans="2:7" ht="15" customHeight="1">
      <c r="B18" s="289"/>
      <c r="C18" s="289"/>
      <c r="D18" s="290"/>
      <c r="E18" s="283"/>
      <c r="F18" s="284"/>
      <c r="G18" s="285"/>
    </row>
    <row r="19" spans="2:7" ht="15" customHeight="1">
      <c r="B19" s="289"/>
      <c r="C19" s="289"/>
      <c r="D19" s="290"/>
      <c r="E19" s="283"/>
      <c r="F19" s="284"/>
      <c r="G19" s="285"/>
    </row>
    <row r="20" spans="2:7" ht="15" customHeight="1">
      <c r="B20" s="289"/>
      <c r="C20" s="289"/>
      <c r="D20" s="290"/>
      <c r="E20" s="283"/>
      <c r="F20" s="284"/>
      <c r="G20" s="285"/>
    </row>
    <row r="21" spans="2:7" ht="15" customHeight="1">
      <c r="B21" s="289"/>
      <c r="C21" s="289"/>
      <c r="D21" s="290"/>
      <c r="E21" s="283"/>
      <c r="F21" s="284"/>
      <c r="G21" s="285"/>
    </row>
    <row r="22" spans="2:7" ht="6" customHeight="1">
      <c r="B22" s="52"/>
      <c r="C22" s="52"/>
      <c r="D22" s="52"/>
      <c r="E22" s="53"/>
      <c r="F22" s="53"/>
      <c r="G22" s="53"/>
    </row>
    <row r="23" spans="2:7" s="16" customFormat="1" ht="24.75" customHeight="1">
      <c r="B23" s="135" t="s">
        <v>33</v>
      </c>
      <c r="C23" s="136"/>
      <c r="D23" s="136"/>
      <c r="E23" s="137"/>
      <c r="F23" s="138"/>
      <c r="G23" s="139">
        <f>+G24+G31</f>
        <v>4000</v>
      </c>
    </row>
    <row r="24" spans="2:7" ht="15">
      <c r="B24" s="140" t="s">
        <v>36</v>
      </c>
      <c r="C24" s="141"/>
      <c r="D24" s="142"/>
      <c r="E24" s="293"/>
      <c r="F24" s="294"/>
      <c r="G24" s="144">
        <f>SUBTOTAL(9,G26:G30)</f>
        <v>0</v>
      </c>
    </row>
    <row r="25" spans="2:7" s="30" customFormat="1" ht="13.5">
      <c r="B25" s="54" t="s">
        <v>9</v>
      </c>
      <c r="C25" s="55"/>
      <c r="D25" s="55"/>
      <c r="E25" s="145" t="s">
        <v>34</v>
      </c>
      <c r="F25" s="56" t="s">
        <v>35</v>
      </c>
      <c r="G25" s="146"/>
    </row>
    <row r="26" spans="2:7" ht="13.5">
      <c r="B26" s="291"/>
      <c r="C26" s="291"/>
      <c r="D26" s="292"/>
      <c r="E26" s="147"/>
      <c r="F26" s="121"/>
      <c r="G26" s="148">
        <f>+E26*F26</f>
        <v>0</v>
      </c>
    </row>
    <row r="27" spans="2:7" ht="13.5">
      <c r="B27" s="289"/>
      <c r="C27" s="289"/>
      <c r="D27" s="290"/>
      <c r="E27" s="149"/>
      <c r="F27" s="122"/>
      <c r="G27" s="150">
        <f>+E27*F27</f>
        <v>0</v>
      </c>
    </row>
    <row r="28" spans="2:7" ht="13.5">
      <c r="B28" s="289"/>
      <c r="C28" s="289"/>
      <c r="D28" s="290"/>
      <c r="E28" s="149"/>
      <c r="F28" s="122"/>
      <c r="G28" s="150">
        <f>+E28*F28</f>
        <v>0</v>
      </c>
    </row>
    <row r="29" spans="2:7" ht="13.5">
      <c r="B29" s="289"/>
      <c r="C29" s="289"/>
      <c r="D29" s="290"/>
      <c r="E29" s="149"/>
      <c r="F29" s="122"/>
      <c r="G29" s="150">
        <f>+E29*F29</f>
        <v>0</v>
      </c>
    </row>
    <row r="30" spans="2:7" ht="13.5">
      <c r="B30" s="289"/>
      <c r="C30" s="289"/>
      <c r="D30" s="290"/>
      <c r="E30" s="149"/>
      <c r="F30" s="122"/>
      <c r="G30" s="150">
        <f>+E30*F30</f>
        <v>0</v>
      </c>
    </row>
    <row r="31" spans="2:7" ht="15">
      <c r="B31" s="140" t="s">
        <v>37</v>
      </c>
      <c r="C31" s="141"/>
      <c r="D31" s="142"/>
      <c r="E31" s="293"/>
      <c r="F31" s="294"/>
      <c r="G31" s="144">
        <f>SUBTOTAL(9,G33:G37)</f>
        <v>4000</v>
      </c>
    </row>
    <row r="32" spans="2:7" s="30" customFormat="1" ht="13.5">
      <c r="B32" s="54" t="s">
        <v>9</v>
      </c>
      <c r="C32" s="55"/>
      <c r="D32" s="55"/>
      <c r="E32" s="145" t="s">
        <v>34</v>
      </c>
      <c r="F32" s="56" t="s">
        <v>35</v>
      </c>
      <c r="G32" s="146"/>
    </row>
    <row r="33" spans="2:7" ht="13.5">
      <c r="B33" s="291" t="s">
        <v>109</v>
      </c>
      <c r="C33" s="291"/>
      <c r="D33" s="292"/>
      <c r="E33" s="147">
        <v>100</v>
      </c>
      <c r="F33" s="121">
        <f>+SCHEDA!D22</f>
        <v>40</v>
      </c>
      <c r="G33" s="148">
        <f>+E33*F33</f>
        <v>4000</v>
      </c>
    </row>
    <row r="34" spans="2:7" ht="13.5">
      <c r="B34" s="289"/>
      <c r="C34" s="289"/>
      <c r="D34" s="290"/>
      <c r="E34" s="149"/>
      <c r="F34" s="122"/>
      <c r="G34" s="150">
        <f>+E34*F34</f>
        <v>0</v>
      </c>
    </row>
    <row r="35" spans="2:7" ht="13.5">
      <c r="B35" s="289"/>
      <c r="C35" s="289"/>
      <c r="D35" s="290"/>
      <c r="E35" s="149"/>
      <c r="F35" s="122"/>
      <c r="G35" s="150">
        <f>+E35*F35</f>
        <v>0</v>
      </c>
    </row>
    <row r="36" spans="2:7" ht="13.5">
      <c r="B36" s="289"/>
      <c r="C36" s="289"/>
      <c r="D36" s="290"/>
      <c r="E36" s="149"/>
      <c r="F36" s="122"/>
      <c r="G36" s="150">
        <f>+E36*F36</f>
        <v>0</v>
      </c>
    </row>
    <row r="37" spans="2:7" ht="13.5">
      <c r="B37" s="289"/>
      <c r="C37" s="289"/>
      <c r="D37" s="290"/>
      <c r="E37" s="149"/>
      <c r="F37" s="122"/>
      <c r="G37" s="150">
        <f>+E37*F37</f>
        <v>0</v>
      </c>
    </row>
    <row r="38" spans="2:7" ht="6" customHeight="1">
      <c r="B38" s="52"/>
      <c r="C38" s="52"/>
      <c r="D38" s="52"/>
      <c r="E38" s="53"/>
      <c r="F38" s="53"/>
      <c r="G38" s="53"/>
    </row>
    <row r="39" spans="2:7" s="16" customFormat="1" ht="24.75" customHeight="1">
      <c r="B39" s="135" t="s">
        <v>38</v>
      </c>
      <c r="C39" s="136"/>
      <c r="D39" s="136"/>
      <c r="E39" s="137"/>
      <c r="F39" s="138"/>
      <c r="G39" s="139">
        <f>+G40+E47</f>
        <v>4200</v>
      </c>
    </row>
    <row r="40" spans="2:7" ht="15">
      <c r="B40" s="140" t="s">
        <v>79</v>
      </c>
      <c r="C40" s="141"/>
      <c r="D40" s="142"/>
      <c r="E40" s="293"/>
      <c r="F40" s="294"/>
      <c r="G40" s="144">
        <f>SUBTOTAL(9,G42:G46)</f>
        <v>1200</v>
      </c>
    </row>
    <row r="41" spans="2:7" s="30" customFormat="1" ht="13.5">
      <c r="B41" s="54" t="s">
        <v>9</v>
      </c>
      <c r="C41" s="55"/>
      <c r="D41" s="55"/>
      <c r="E41" s="145" t="s">
        <v>34</v>
      </c>
      <c r="F41" s="56" t="s">
        <v>39</v>
      </c>
      <c r="G41" s="146"/>
    </row>
    <row r="42" spans="2:7" ht="13.5">
      <c r="B42" s="291" t="s">
        <v>111</v>
      </c>
      <c r="C42" s="291"/>
      <c r="D42" s="292"/>
      <c r="E42" s="147">
        <v>100</v>
      </c>
      <c r="F42" s="121">
        <v>12</v>
      </c>
      <c r="G42" s="148">
        <f>+E42*F42</f>
        <v>1200</v>
      </c>
    </row>
    <row r="43" spans="2:7" ht="13.5">
      <c r="B43" s="289"/>
      <c r="C43" s="289"/>
      <c r="D43" s="290"/>
      <c r="E43" s="149"/>
      <c r="F43" s="122"/>
      <c r="G43" s="150">
        <f>+E43*F43</f>
        <v>0</v>
      </c>
    </row>
    <row r="44" spans="2:7" ht="13.5">
      <c r="B44" s="289"/>
      <c r="C44" s="289"/>
      <c r="D44" s="290"/>
      <c r="E44" s="149"/>
      <c r="F44" s="122"/>
      <c r="G44" s="150">
        <f>+E44*F44</f>
        <v>0</v>
      </c>
    </row>
    <row r="45" spans="2:7" ht="13.5">
      <c r="B45" s="289"/>
      <c r="C45" s="289"/>
      <c r="D45" s="290"/>
      <c r="E45" s="149"/>
      <c r="F45" s="122"/>
      <c r="G45" s="150">
        <f>+E45*F45</f>
        <v>0</v>
      </c>
    </row>
    <row r="46" spans="2:7" ht="13.5">
      <c r="B46" s="289"/>
      <c r="C46" s="289"/>
      <c r="D46" s="290"/>
      <c r="E46" s="149"/>
      <c r="F46" s="122"/>
      <c r="G46" s="150">
        <f>+E46*F46</f>
        <v>0</v>
      </c>
    </row>
    <row r="47" spans="2:7" ht="15">
      <c r="B47" s="143" t="s">
        <v>53</v>
      </c>
      <c r="C47" s="141"/>
      <c r="D47" s="141"/>
      <c r="E47" s="277">
        <f>SUBTOTAL(9,E49:G53)</f>
        <v>3000</v>
      </c>
      <c r="F47" s="278"/>
      <c r="G47" s="279"/>
    </row>
    <row r="48" spans="2:7" s="30" customFormat="1" ht="13.5">
      <c r="B48" s="54" t="s">
        <v>84</v>
      </c>
      <c r="C48" s="55"/>
      <c r="D48" s="55"/>
      <c r="E48" s="177" t="s">
        <v>85</v>
      </c>
      <c r="F48" s="176"/>
      <c r="G48" s="146"/>
    </row>
    <row r="49" spans="2:7" ht="13.5">
      <c r="B49" s="291" t="s">
        <v>124</v>
      </c>
      <c r="C49" s="291"/>
      <c r="D49" s="292"/>
      <c r="E49" s="280">
        <v>2000</v>
      </c>
      <c r="F49" s="281"/>
      <c r="G49" s="282"/>
    </row>
    <row r="50" spans="2:7" ht="13.5">
      <c r="B50" s="289" t="s">
        <v>110</v>
      </c>
      <c r="C50" s="289"/>
      <c r="D50" s="290"/>
      <c r="E50" s="283">
        <v>1000</v>
      </c>
      <c r="F50" s="284"/>
      <c r="G50" s="285"/>
    </row>
    <row r="51" spans="2:7" ht="13.5">
      <c r="B51" s="289"/>
      <c r="C51" s="289"/>
      <c r="D51" s="290"/>
      <c r="E51" s="283"/>
      <c r="F51" s="284"/>
      <c r="G51" s="285"/>
    </row>
    <row r="52" spans="2:7" ht="13.5">
      <c r="B52" s="289"/>
      <c r="C52" s="289"/>
      <c r="D52" s="290"/>
      <c r="E52" s="283"/>
      <c r="F52" s="284"/>
      <c r="G52" s="285"/>
    </row>
    <row r="53" spans="2:7" ht="13.5">
      <c r="B53" s="289"/>
      <c r="C53" s="289"/>
      <c r="D53" s="290"/>
      <c r="E53" s="283"/>
      <c r="F53" s="284"/>
      <c r="G53" s="285"/>
    </row>
    <row r="54" spans="2:7" ht="15" thickBot="1">
      <c r="B54" s="52"/>
      <c r="C54" s="52"/>
      <c r="D54" s="52"/>
      <c r="E54" s="53"/>
      <c r="F54" s="53"/>
      <c r="G54" s="53"/>
    </row>
    <row r="55" spans="2:7" s="16" customFormat="1" ht="24.75" customHeight="1" thickBot="1" thickTop="1">
      <c r="B55" s="107" t="s">
        <v>54</v>
      </c>
      <c r="C55" s="107"/>
      <c r="D55" s="107"/>
      <c r="E55" s="108"/>
      <c r="F55" s="109"/>
      <c r="G55" s="178">
        <v>10160</v>
      </c>
    </row>
    <row r="56" ht="15" thickTop="1"/>
    <row r="57" spans="2:7" s="16" customFormat="1" ht="29.25" customHeight="1">
      <c r="B57" s="135" t="s">
        <v>55</v>
      </c>
      <c r="C57" s="136"/>
      <c r="D57" s="136"/>
      <c r="E57" s="137"/>
      <c r="F57" s="138"/>
      <c r="G57" s="139">
        <f>+G55+G39+G23+E7</f>
        <v>21360</v>
      </c>
    </row>
  </sheetData>
  <sheetProtection password="FEF1" sheet="1" autoFilter="0"/>
  <mergeCells count="53">
    <mergeCell ref="E53:G53"/>
    <mergeCell ref="B51:D51"/>
    <mergeCell ref="B52:D52"/>
    <mergeCell ref="B50:D50"/>
    <mergeCell ref="B45:D45"/>
    <mergeCell ref="B46:D46"/>
    <mergeCell ref="E47:G47"/>
    <mergeCell ref="E50:G50"/>
    <mergeCell ref="E51:G51"/>
    <mergeCell ref="E52:G52"/>
    <mergeCell ref="B21:D21"/>
    <mergeCell ref="B10:D10"/>
    <mergeCell ref="B30:D30"/>
    <mergeCell ref="E15:G15"/>
    <mergeCell ref="E20:G20"/>
    <mergeCell ref="E21:G21"/>
    <mergeCell ref="B17:D17"/>
    <mergeCell ref="B11:D11"/>
    <mergeCell ref="B12:D12"/>
    <mergeCell ref="B13:D13"/>
    <mergeCell ref="B27:D27"/>
    <mergeCell ref="B28:D28"/>
    <mergeCell ref="B42:D42"/>
    <mergeCell ref="B43:D43"/>
    <mergeCell ref="B33:D33"/>
    <mergeCell ref="B14:D14"/>
    <mergeCell ref="B26:D26"/>
    <mergeCell ref="B18:D18"/>
    <mergeCell ref="B19:D19"/>
    <mergeCell ref="B20:D20"/>
    <mergeCell ref="B29:D29"/>
    <mergeCell ref="B34:D34"/>
    <mergeCell ref="B35:D35"/>
    <mergeCell ref="B44:D44"/>
    <mergeCell ref="B36:D36"/>
    <mergeCell ref="B37:D37"/>
    <mergeCell ref="E12:G12"/>
    <mergeCell ref="E13:G13"/>
    <mergeCell ref="E14:G14"/>
    <mergeCell ref="E40:F40"/>
    <mergeCell ref="E31:F31"/>
    <mergeCell ref="E18:G18"/>
    <mergeCell ref="E24:F24"/>
    <mergeCell ref="E4:G5"/>
    <mergeCell ref="E8:G8"/>
    <mergeCell ref="E10:G10"/>
    <mergeCell ref="E11:G11"/>
    <mergeCell ref="E7:G7"/>
    <mergeCell ref="B53:D53"/>
    <mergeCell ref="E17:G17"/>
    <mergeCell ref="B49:D49"/>
    <mergeCell ref="E49:G49"/>
    <mergeCell ref="E19:G19"/>
  </mergeCells>
  <dataValidations count="1">
    <dataValidation type="decimal" allowBlank="1" showInputMessage="1" showErrorMessage="1" errorTitle="ERRORE" error="valore non numerico" sqref="E7:G57">
      <formula1>0</formula1>
      <formula2>1000000</formula2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77"/>
  <sheetViews>
    <sheetView showGridLines="0" workbookViewId="0" topLeftCell="A1">
      <pane ySplit="5" topLeftCell="BM6" activePane="bottomLeft" state="frozen"/>
      <selection pane="topLeft" activeCell="A1" sqref="A1"/>
      <selection pane="bottomLeft" activeCell="D11" sqref="D11"/>
    </sheetView>
  </sheetViews>
  <sheetFormatPr defaultColWidth="8.8515625" defaultRowHeight="15"/>
  <cols>
    <col min="1" max="1" width="2.28125" style="0" customWidth="1"/>
    <col min="2" max="2" width="25.28125" style="0" customWidth="1"/>
    <col min="3" max="3" width="16.7109375" style="0" customWidth="1"/>
    <col min="4" max="4" width="17.7109375" style="0" customWidth="1"/>
    <col min="5" max="5" width="13.7109375" style="0" customWidth="1"/>
    <col min="6" max="6" width="18.00390625" style="0" customWidth="1"/>
    <col min="7" max="8" width="11.8515625" style="0" customWidth="1"/>
    <col min="9" max="9" width="11.28125" style="0" customWidth="1"/>
  </cols>
  <sheetData>
    <row r="1" spans="2:10" ht="18.75" customHeight="1">
      <c r="B1" s="62"/>
      <c r="D1" s="90" t="s">
        <v>63</v>
      </c>
      <c r="G1" s="90"/>
      <c r="H1" s="90"/>
      <c r="I1" s="90"/>
      <c r="J1" s="62"/>
    </row>
    <row r="2" spans="2:10" ht="18.75" customHeight="1">
      <c r="B2" s="62"/>
      <c r="C2" s="62"/>
      <c r="D2" s="62"/>
      <c r="E2" s="62"/>
      <c r="G2" s="62"/>
      <c r="H2" s="62"/>
      <c r="I2" s="62"/>
      <c r="J2" s="62"/>
    </row>
    <row r="3" spans="2:10" ht="18.75" customHeight="1">
      <c r="B3" s="62"/>
      <c r="C3" s="62"/>
      <c r="D3" s="76" t="s">
        <v>29</v>
      </c>
      <c r="E3" s="37" t="str">
        <f>+SCHEDA!D8</f>
        <v>ESTATE IN CITTA ONLUS</v>
      </c>
      <c r="H3" s="62"/>
      <c r="I3" s="62"/>
      <c r="J3" s="62"/>
    </row>
    <row r="4" spans="2:10" ht="18.75" customHeight="1">
      <c r="B4" s="62"/>
      <c r="C4" s="62"/>
      <c r="D4" s="76" t="s">
        <v>30</v>
      </c>
      <c r="E4" s="295" t="str">
        <f>+SCHEDA!D9</f>
        <v>CENTRI ESTIVI IN CITTADELLA in inglese</v>
      </c>
      <c r="F4" s="295"/>
      <c r="H4" s="159"/>
      <c r="I4" s="159"/>
      <c r="J4" s="62"/>
    </row>
    <row r="5" spans="2:10" ht="18.75" customHeight="1">
      <c r="B5" s="163" t="str">
        <f>+SCHEDA!$B$5</f>
        <v>BANDO 2014</v>
      </c>
      <c r="C5" s="62"/>
      <c r="D5" s="62"/>
      <c r="E5" s="295"/>
      <c r="F5" s="295"/>
      <c r="G5" s="159"/>
      <c r="H5" s="159"/>
      <c r="I5" s="159"/>
      <c r="J5" s="62"/>
    </row>
    <row r="6" spans="2:10" ht="18.75" customHeight="1">
      <c r="B6" s="63"/>
      <c r="C6" s="62"/>
      <c r="D6" s="62"/>
      <c r="E6" s="62"/>
      <c r="F6" s="62"/>
      <c r="G6" s="62"/>
      <c r="H6" s="62"/>
      <c r="I6" s="62"/>
      <c r="J6" s="62"/>
    </row>
    <row r="7" spans="2:10" s="75" customFormat="1" ht="15" thickBot="1">
      <c r="B7" s="78"/>
      <c r="C7" s="78"/>
      <c r="D7" s="78"/>
      <c r="E7" s="78"/>
      <c r="F7" s="94"/>
      <c r="G7" s="94"/>
      <c r="H7" s="94"/>
      <c r="I7" s="94"/>
      <c r="J7" s="78"/>
    </row>
    <row r="8" spans="2:10" s="69" customFormat="1" ht="24" customHeight="1" thickBot="1">
      <c r="B8" s="151" t="s">
        <v>52</v>
      </c>
      <c r="C8" s="152"/>
      <c r="D8" s="152"/>
      <c r="E8" s="152"/>
      <c r="F8" s="153"/>
      <c r="G8" s="154"/>
      <c r="H8" s="154"/>
      <c r="I8" s="154"/>
      <c r="J8" s="62"/>
    </row>
    <row r="9" spans="2:10" s="69" customFormat="1" ht="21" customHeight="1">
      <c r="B9" s="85" t="str">
        <f>+SPESE!B8</f>
        <v>INVESTIMENTI</v>
      </c>
      <c r="C9" s="78"/>
      <c r="D9" s="78"/>
      <c r="E9" s="78"/>
      <c r="F9" s="170"/>
      <c r="G9" s="65"/>
      <c r="H9" s="65"/>
      <c r="I9" s="65"/>
      <c r="J9" s="62"/>
    </row>
    <row r="10" spans="2:10" s="69" customFormat="1" ht="13.5">
      <c r="B10" s="79" t="str">
        <f>+SPESE!B9</f>
        <v>Ristrutturazione, manutenzione immobili</v>
      </c>
      <c r="C10" s="78"/>
      <c r="D10" s="78"/>
      <c r="E10" s="78"/>
      <c r="F10" s="80">
        <f>+SPESE!G9</f>
        <v>4000</v>
      </c>
      <c r="G10" s="65"/>
      <c r="H10" s="65"/>
      <c r="I10" s="65"/>
      <c r="J10" s="62"/>
    </row>
    <row r="11" spans="2:10" s="69" customFormat="1" ht="13.5">
      <c r="B11" s="79" t="str">
        <f>+SPESE!B16</f>
        <v>Acquisto di arredi e attrezzature</v>
      </c>
      <c r="C11" s="78"/>
      <c r="D11" s="78"/>
      <c r="E11" s="78"/>
      <c r="F11" s="80">
        <f>+SPESE!G16</f>
        <v>1440</v>
      </c>
      <c r="G11" s="65"/>
      <c r="H11" s="65"/>
      <c r="I11" s="65"/>
      <c r="J11" s="62"/>
    </row>
    <row r="12" spans="2:10" s="69" customFormat="1" ht="13.5">
      <c r="B12" s="79" t="str">
        <f>+SPESE!B23</f>
        <v>Acquisto mezzi di trasporto</v>
      </c>
      <c r="C12" s="78"/>
      <c r="D12" s="78"/>
      <c r="E12" s="78"/>
      <c r="F12" s="80">
        <f>+SPESE!G23</f>
        <v>0</v>
      </c>
      <c r="G12" s="65"/>
      <c r="H12" s="65"/>
      <c r="I12" s="65"/>
      <c r="J12" s="62"/>
    </row>
    <row r="13" spans="2:10" s="69" customFormat="1" ht="13.5">
      <c r="B13" s="79" t="str">
        <f>+SPESE!B30</f>
        <v>Altri investimenti materiali</v>
      </c>
      <c r="C13" s="78"/>
      <c r="D13" s="78"/>
      <c r="E13" s="78"/>
      <c r="F13" s="80">
        <f>+SPESE!G30</f>
        <v>0</v>
      </c>
      <c r="G13" s="65"/>
      <c r="H13" s="65"/>
      <c r="I13" s="65"/>
      <c r="J13" s="62"/>
    </row>
    <row r="14" spans="2:10" s="69" customFormat="1" ht="13.5">
      <c r="B14" s="79" t="str">
        <f>+SPESE!B37</f>
        <v>Investimenti immateriali</v>
      </c>
      <c r="C14" s="78"/>
      <c r="D14" s="78"/>
      <c r="E14" s="78"/>
      <c r="F14" s="80">
        <f>+SPESE!G37</f>
        <v>5000</v>
      </c>
      <c r="G14" s="65"/>
      <c r="H14" s="65"/>
      <c r="I14" s="65"/>
      <c r="J14" s="62"/>
    </row>
    <row r="15" spans="2:10" s="71" customFormat="1" ht="13.5">
      <c r="B15" s="95" t="s">
        <v>45</v>
      </c>
      <c r="C15" s="81"/>
      <c r="D15" s="81"/>
      <c r="E15" s="81"/>
      <c r="F15" s="82">
        <f>SUBTOTAL(9,F10:F14)</f>
        <v>10440</v>
      </c>
      <c r="G15" s="155"/>
      <c r="H15" s="155"/>
      <c r="I15" s="155"/>
      <c r="J15" s="83"/>
    </row>
    <row r="16" spans="2:10" s="69" customFormat="1" ht="27" customHeight="1">
      <c r="B16" s="85" t="str">
        <f>+SPESE!B45</f>
        <v>RISORSE UMANE</v>
      </c>
      <c r="C16" s="78"/>
      <c r="D16" s="78"/>
      <c r="E16" s="78"/>
      <c r="F16" s="80"/>
      <c r="G16" s="65"/>
      <c r="H16" s="65"/>
      <c r="I16" s="65"/>
      <c r="J16" s="62"/>
    </row>
    <row r="17" spans="2:10" s="69" customFormat="1" ht="13.5">
      <c r="B17" s="79" t="str">
        <f>+SPESE!B46</f>
        <v>Personale dipendente</v>
      </c>
      <c r="C17" s="78"/>
      <c r="D17" s="78"/>
      <c r="E17" s="78"/>
      <c r="F17" s="80">
        <f>+SPESE!G46</f>
        <v>2560</v>
      </c>
      <c r="G17" s="65"/>
      <c r="H17" s="65"/>
      <c r="I17" s="65"/>
      <c r="J17" s="62"/>
    </row>
    <row r="18" spans="2:10" s="69" customFormat="1" ht="13.5">
      <c r="B18" s="79" t="str">
        <f>+SPESE!B55</f>
        <v>Collaborazioni</v>
      </c>
      <c r="C18" s="78"/>
      <c r="D18" s="78"/>
      <c r="E18" s="78"/>
      <c r="F18" s="80">
        <f>+SPESE!G55</f>
        <v>7560</v>
      </c>
      <c r="G18" s="65"/>
      <c r="H18" s="65"/>
      <c r="I18" s="65"/>
      <c r="J18" s="62"/>
    </row>
    <row r="19" spans="2:10" s="69" customFormat="1" ht="13.5">
      <c r="B19" s="79" t="str">
        <f>+SPESE!B64</f>
        <v>Volontari e lavoro svolto a titolo gratuito</v>
      </c>
      <c r="C19" s="78"/>
      <c r="D19" s="78"/>
      <c r="E19" s="78"/>
      <c r="F19" s="80">
        <f>+SPESE!G64</f>
        <v>39200</v>
      </c>
      <c r="G19" s="65"/>
      <c r="H19" s="65"/>
      <c r="I19" s="65"/>
      <c r="J19" s="62"/>
    </row>
    <row r="20" spans="2:10" s="69" customFormat="1" ht="13.5">
      <c r="B20" s="79" t="str">
        <f>+SPESE!B78</f>
        <v>Prestazioni di terzi</v>
      </c>
      <c r="C20" s="78"/>
      <c r="D20" s="78"/>
      <c r="E20" s="78"/>
      <c r="F20" s="80">
        <f>+SPESE!G78</f>
        <v>0</v>
      </c>
      <c r="G20" s="65"/>
      <c r="H20" s="65"/>
      <c r="I20" s="65"/>
      <c r="J20" s="62"/>
    </row>
    <row r="21" spans="2:10" s="71" customFormat="1" ht="13.5">
      <c r="B21" s="95" t="s">
        <v>46</v>
      </c>
      <c r="C21" s="81"/>
      <c r="D21" s="81"/>
      <c r="E21" s="81"/>
      <c r="F21" s="82">
        <f>SUBTOTAL(9,F17:F20)</f>
        <v>49320</v>
      </c>
      <c r="G21" s="155"/>
      <c r="H21" s="155"/>
      <c r="I21" s="155"/>
      <c r="J21" s="83"/>
    </row>
    <row r="22" spans="2:10" s="72" customFormat="1" ht="27" customHeight="1">
      <c r="B22" s="85" t="str">
        <f>+SPESE!B88</f>
        <v>COSTI DI STRUTTURA</v>
      </c>
      <c r="C22" s="96"/>
      <c r="D22" s="96"/>
      <c r="E22" s="96"/>
      <c r="F22" s="87"/>
      <c r="G22" s="86"/>
      <c r="H22" s="86"/>
      <c r="I22" s="86"/>
      <c r="J22" s="84"/>
    </row>
    <row r="23" spans="2:10" s="69" customFormat="1" ht="13.5">
      <c r="B23" s="79" t="str">
        <f>+SPESE!B89</f>
        <v>Affitto / comodato beni immobili</v>
      </c>
      <c r="C23" s="78"/>
      <c r="D23" s="78"/>
      <c r="E23" s="78"/>
      <c r="F23" s="80">
        <f>+SPESE!G89</f>
        <v>2000</v>
      </c>
      <c r="G23" s="65"/>
      <c r="H23" s="65"/>
      <c r="I23" s="65"/>
      <c r="J23" s="62"/>
    </row>
    <row r="24" spans="2:10" s="69" customFormat="1" ht="13.5">
      <c r="B24" s="79" t="str">
        <f>+SPESE!B96</f>
        <v>Noleggio / comodato di altri beni</v>
      </c>
      <c r="C24" s="78"/>
      <c r="D24" s="78"/>
      <c r="E24" s="78"/>
      <c r="F24" s="80">
        <f>+SPESE!G96</f>
        <v>2000</v>
      </c>
      <c r="G24" s="65"/>
      <c r="H24" s="65"/>
      <c r="I24" s="65"/>
      <c r="J24" s="62"/>
    </row>
    <row r="25" spans="2:10" s="69" customFormat="1" ht="13.5">
      <c r="B25" s="79" t="str">
        <f>+SPESE!B103</f>
        <v>Utenze e consumi</v>
      </c>
      <c r="C25" s="78"/>
      <c r="D25" s="78"/>
      <c r="E25" s="78"/>
      <c r="F25" s="80">
        <f>+SPESE!G103</f>
        <v>600</v>
      </c>
      <c r="G25" s="65"/>
      <c r="H25" s="65"/>
      <c r="I25" s="65"/>
      <c r="J25" s="62"/>
    </row>
    <row r="26" spans="2:10" s="69" customFormat="1" ht="13.5">
      <c r="B26" s="79" t="str">
        <f>+SPESE!B110</f>
        <v>Altri costi di struttura</v>
      </c>
      <c r="C26" s="78"/>
      <c r="D26" s="78"/>
      <c r="E26" s="78"/>
      <c r="F26" s="80">
        <f>+SPESE!G110</f>
        <v>0</v>
      </c>
      <c r="G26" s="65"/>
      <c r="H26" s="65"/>
      <c r="I26" s="65"/>
      <c r="J26" s="62"/>
    </row>
    <row r="27" spans="2:10" s="69" customFormat="1" ht="13.5">
      <c r="B27" s="79" t="str">
        <f>+SPESE!B117</f>
        <v>Quota parte spese generali</v>
      </c>
      <c r="C27" s="78"/>
      <c r="D27" s="78"/>
      <c r="E27" s="78"/>
      <c r="F27" s="80">
        <f>+SPESE!G117</f>
        <v>1800</v>
      </c>
      <c r="G27" s="65"/>
      <c r="H27" s="65"/>
      <c r="I27" s="65"/>
      <c r="J27" s="62"/>
    </row>
    <row r="28" spans="2:10" s="71" customFormat="1" ht="13.5">
      <c r="B28" s="95" t="s">
        <v>48</v>
      </c>
      <c r="C28" s="81"/>
      <c r="D28" s="81"/>
      <c r="E28" s="81"/>
      <c r="F28" s="82">
        <f>SUBTOTAL(9,F23:F27)</f>
        <v>6400</v>
      </c>
      <c r="G28" s="155"/>
      <c r="H28" s="155"/>
      <c r="I28" s="155"/>
      <c r="J28" s="83"/>
    </row>
    <row r="29" spans="2:10" s="69" customFormat="1" ht="22.5" customHeight="1">
      <c r="B29" s="85" t="str">
        <f>+SPESE!B125</f>
        <v>COSTI DI GESTIONE PROGETTO</v>
      </c>
      <c r="C29" s="78"/>
      <c r="D29" s="78"/>
      <c r="E29" s="78"/>
      <c r="F29" s="80"/>
      <c r="G29" s="65"/>
      <c r="H29" s="65"/>
      <c r="I29" s="65"/>
      <c r="J29" s="62"/>
    </row>
    <row r="30" spans="2:10" s="69" customFormat="1" ht="13.5">
      <c r="B30" s="79" t="str">
        <f>+SPESE!B126</f>
        <v>Acquisto di beni</v>
      </c>
      <c r="C30" s="78"/>
      <c r="D30" s="78"/>
      <c r="E30" s="78"/>
      <c r="F30" s="80">
        <f>+SPESE!G126</f>
        <v>18800</v>
      </c>
      <c r="G30" s="65"/>
      <c r="H30" s="65"/>
      <c r="I30" s="65"/>
      <c r="J30" s="62"/>
    </row>
    <row r="31" spans="2:10" s="69" customFormat="1" ht="13.5">
      <c r="B31" s="79" t="str">
        <f>+SPESE!B135</f>
        <v>Acquisto di servizi</v>
      </c>
      <c r="C31" s="78"/>
      <c r="D31" s="78"/>
      <c r="E31" s="78"/>
      <c r="F31" s="80">
        <f>+SPESE!G135</f>
        <v>3000</v>
      </c>
      <c r="G31" s="65"/>
      <c r="H31" s="65"/>
      <c r="I31" s="65"/>
      <c r="J31" s="62"/>
    </row>
    <row r="32" spans="2:10" s="69" customFormat="1" ht="13.5">
      <c r="B32" s="79" t="str">
        <f>+SPESE!B144</f>
        <v>Studi ricerche e promo</v>
      </c>
      <c r="C32" s="78"/>
      <c r="D32" s="78"/>
      <c r="E32" s="78"/>
      <c r="F32" s="80">
        <f>+SPESE!G144</f>
        <v>1200</v>
      </c>
      <c r="G32" s="65"/>
      <c r="H32" s="65"/>
      <c r="I32" s="65"/>
      <c r="J32" s="62"/>
    </row>
    <row r="33" spans="2:10" s="69" customFormat="1" ht="13.5">
      <c r="B33" s="79" t="str">
        <f>+SPESE!B151</f>
        <v>costi vari di gestione progetto</v>
      </c>
      <c r="C33" s="78"/>
      <c r="D33" s="78"/>
      <c r="E33" s="78"/>
      <c r="F33" s="80">
        <f>+SPESE!G151</f>
        <v>0</v>
      </c>
      <c r="G33" s="65"/>
      <c r="H33" s="65"/>
      <c r="I33" s="65"/>
      <c r="J33" s="62"/>
    </row>
    <row r="34" spans="2:10" s="71" customFormat="1" ht="13.5">
      <c r="B34" s="95" t="s">
        <v>61</v>
      </c>
      <c r="C34" s="81"/>
      <c r="D34" s="81"/>
      <c r="E34" s="81"/>
      <c r="F34" s="82">
        <f>SUBTOTAL(9,F29:F33)</f>
        <v>23000</v>
      </c>
      <c r="G34" s="155"/>
      <c r="H34" s="155"/>
      <c r="I34" s="155"/>
      <c r="J34" s="83"/>
    </row>
    <row r="35" spans="2:10" s="69" customFormat="1" ht="13.5">
      <c r="B35" s="77"/>
      <c r="C35" s="78"/>
      <c r="D35" s="78"/>
      <c r="E35" s="78"/>
      <c r="F35" s="80"/>
      <c r="G35" s="65"/>
      <c r="H35" s="65"/>
      <c r="I35" s="65"/>
      <c r="J35" s="62"/>
    </row>
    <row r="36" spans="2:10" s="73" customFormat="1" ht="18.75" thickBot="1">
      <c r="B36" s="97" t="s">
        <v>64</v>
      </c>
      <c r="C36" s="98"/>
      <c r="D36" s="98"/>
      <c r="E36" s="98"/>
      <c r="F36" s="93">
        <f>SUBTOTAL(9,F10:F35)</f>
        <v>89160</v>
      </c>
      <c r="G36" s="92"/>
      <c r="H36" s="92"/>
      <c r="I36" s="92"/>
      <c r="J36" s="88"/>
    </row>
    <row r="37" spans="2:10" s="69" customFormat="1" ht="24.75" customHeight="1">
      <c r="B37" s="102" t="s">
        <v>66</v>
      </c>
      <c r="C37" s="78"/>
      <c r="D37" s="78"/>
      <c r="E37" s="78"/>
      <c r="F37" s="80"/>
      <c r="G37" s="65"/>
      <c r="H37" s="65"/>
      <c r="I37" s="65"/>
      <c r="J37" s="62"/>
    </row>
    <row r="38" spans="2:10" s="69" customFormat="1" ht="13.5">
      <c r="B38" s="77" t="s">
        <v>49</v>
      </c>
      <c r="C38" s="78"/>
      <c r="D38" s="78"/>
      <c r="E38" s="78"/>
      <c r="F38" s="80">
        <f>-SPESE!H163</f>
        <v>-20900</v>
      </c>
      <c r="G38" s="65"/>
      <c r="H38" s="65"/>
      <c r="I38" s="65"/>
      <c r="J38" s="62"/>
    </row>
    <row r="39" spans="2:10" s="69" customFormat="1" ht="13.5">
      <c r="B39" s="77" t="s">
        <v>51</v>
      </c>
      <c r="C39" s="78"/>
      <c r="D39" s="78"/>
      <c r="E39" s="78"/>
      <c r="F39" s="80">
        <f>-SPESE!I163</f>
        <v>-27100</v>
      </c>
      <c r="G39" s="65"/>
      <c r="H39" s="65"/>
      <c r="I39" s="65"/>
      <c r="J39" s="62"/>
    </row>
    <row r="40" spans="2:10" s="69" customFormat="1" ht="13.5">
      <c r="B40" s="77" t="s">
        <v>50</v>
      </c>
      <c r="C40" s="78"/>
      <c r="D40" s="78"/>
      <c r="E40" s="78"/>
      <c r="F40" s="80">
        <f>-SPESE!J163</f>
        <v>-18800</v>
      </c>
      <c r="G40" s="65"/>
      <c r="H40" s="65"/>
      <c r="I40" s="65"/>
      <c r="J40" s="62"/>
    </row>
    <row r="41" spans="2:10" s="71" customFormat="1" ht="13.5">
      <c r="B41" s="95" t="s">
        <v>67</v>
      </c>
      <c r="C41" s="81"/>
      <c r="D41" s="81"/>
      <c r="E41" s="81"/>
      <c r="F41" s="82">
        <f>SUBTOTAL(9,F38:F40)</f>
        <v>-66800</v>
      </c>
      <c r="G41" s="155"/>
      <c r="H41" s="155"/>
      <c r="I41" s="155"/>
      <c r="J41" s="83"/>
    </row>
    <row r="42" spans="2:10" s="71" customFormat="1" ht="15" thickBot="1">
      <c r="B42" s="169"/>
      <c r="C42" s="169"/>
      <c r="D42" s="169"/>
      <c r="E42" s="169"/>
      <c r="F42" s="171"/>
      <c r="G42" s="155"/>
      <c r="H42" s="155"/>
      <c r="I42" s="155"/>
      <c r="J42" s="83"/>
    </row>
    <row r="43" spans="2:10" s="73" customFormat="1" ht="24" thickBot="1">
      <c r="B43" s="151" t="s">
        <v>82</v>
      </c>
      <c r="C43" s="152"/>
      <c r="D43" s="152"/>
      <c r="E43" s="152"/>
      <c r="F43" s="172">
        <f>+F41+F36</f>
        <v>22360</v>
      </c>
      <c r="G43" s="154"/>
      <c r="H43" s="154"/>
      <c r="I43" s="154"/>
      <c r="J43" s="88"/>
    </row>
    <row r="44" spans="2:10" s="99" customFormat="1" ht="18.75" thickBot="1">
      <c r="B44" s="91"/>
      <c r="C44" s="91"/>
      <c r="D44" s="91"/>
      <c r="E44" s="91"/>
      <c r="F44" s="92"/>
      <c r="G44" s="92"/>
      <c r="H44" s="92"/>
      <c r="I44" s="92"/>
      <c r="J44" s="91"/>
    </row>
    <row r="45" spans="2:10" s="73" customFormat="1" ht="24" thickBot="1">
      <c r="B45" s="151" t="s">
        <v>65</v>
      </c>
      <c r="C45" s="152"/>
      <c r="D45" s="152"/>
      <c r="E45" s="152"/>
      <c r="F45" s="153"/>
      <c r="G45" s="154"/>
      <c r="H45" s="154"/>
      <c r="I45" s="154"/>
      <c r="J45" s="88"/>
    </row>
    <row r="46" spans="2:10" s="69" customFormat="1" ht="27.75" customHeight="1">
      <c r="B46" s="79" t="str">
        <f>+ENTRATE!B23</f>
        <v>VENDITA DI PRODOTTI E SERVIZI</v>
      </c>
      <c r="C46" s="78"/>
      <c r="D46" s="78"/>
      <c r="E46" s="78"/>
      <c r="F46" s="80">
        <f>ENTRATE!G23</f>
        <v>4000</v>
      </c>
      <c r="G46" s="65"/>
      <c r="H46" s="65"/>
      <c r="I46" s="65"/>
      <c r="J46" s="62"/>
    </row>
    <row r="47" spans="2:10" s="74" customFormat="1" ht="22.5" customHeight="1">
      <c r="B47" s="103" t="s">
        <v>62</v>
      </c>
      <c r="C47" s="67"/>
      <c r="D47" s="67"/>
      <c r="E47" s="67"/>
      <c r="F47" s="89"/>
      <c r="G47" s="66"/>
      <c r="H47" s="66"/>
      <c r="I47" s="66"/>
      <c r="J47" s="68"/>
    </row>
    <row r="48" spans="2:10" s="69" customFormat="1" ht="13.5">
      <c r="B48" s="79" t="str">
        <f>+ENTRATE!B7</f>
        <v>RISORSE PROPRIE</v>
      </c>
      <c r="C48" s="78"/>
      <c r="D48" s="78"/>
      <c r="E48" s="78"/>
      <c r="F48" s="80">
        <f>+ENTRATE!E7</f>
        <v>3000</v>
      </c>
      <c r="G48" s="65"/>
      <c r="H48" s="65"/>
      <c r="I48" s="65"/>
      <c r="J48" s="62"/>
    </row>
    <row r="49" spans="2:10" s="69" customFormat="1" ht="13.5">
      <c r="B49" s="79" t="str">
        <f>+ENTRATE!B39</f>
        <v>RACCOLTA FONDI</v>
      </c>
      <c r="C49" s="78"/>
      <c r="D49" s="78"/>
      <c r="E49" s="78"/>
      <c r="F49" s="80">
        <f>+ENTRATE!G39</f>
        <v>4200</v>
      </c>
      <c r="G49" s="65"/>
      <c r="H49" s="65"/>
      <c r="I49" s="65"/>
      <c r="J49" s="62"/>
    </row>
    <row r="50" spans="2:10" s="69" customFormat="1" ht="13.5">
      <c r="B50" s="77" t="s">
        <v>54</v>
      </c>
      <c r="C50" s="78"/>
      <c r="D50" s="78"/>
      <c r="E50" s="78"/>
      <c r="F50" s="80">
        <f>+ENTRATE!G55</f>
        <v>10160</v>
      </c>
      <c r="G50" s="65"/>
      <c r="H50" s="65"/>
      <c r="I50" s="65"/>
      <c r="J50" s="62"/>
    </row>
    <row r="51" spans="2:10" s="69" customFormat="1" ht="13.5">
      <c r="B51" s="104" t="s">
        <v>68</v>
      </c>
      <c r="C51" s="100"/>
      <c r="D51" s="100"/>
      <c r="E51" s="100"/>
      <c r="F51" s="101">
        <f>SUBTOTAL(9,F48:F50)</f>
        <v>17360</v>
      </c>
      <c r="G51" s="65"/>
      <c r="H51" s="65"/>
      <c r="I51" s="65"/>
      <c r="J51" s="62"/>
    </row>
    <row r="52" spans="2:10" s="73" customFormat="1" ht="18.75" thickBot="1">
      <c r="B52" s="97" t="s">
        <v>55</v>
      </c>
      <c r="C52" s="98"/>
      <c r="D52" s="98"/>
      <c r="E52" s="98"/>
      <c r="F52" s="93">
        <f>SUBTOTAL(9,F46:F50)</f>
        <v>21360</v>
      </c>
      <c r="G52" s="92"/>
      <c r="H52" s="92"/>
      <c r="I52" s="92"/>
      <c r="J52" s="88"/>
    </row>
    <row r="53" spans="2:10" s="69" customFormat="1" ht="15" thickBot="1">
      <c r="B53" s="62"/>
      <c r="C53" s="62"/>
      <c r="D53" s="62"/>
      <c r="E53" s="62"/>
      <c r="F53" s="64"/>
      <c r="G53" s="65"/>
      <c r="H53" s="65"/>
      <c r="I53" s="65"/>
      <c r="J53" s="62"/>
    </row>
    <row r="54" spans="2:10" s="73" customFormat="1" ht="18.75" thickBot="1">
      <c r="B54" s="156" t="s">
        <v>74</v>
      </c>
      <c r="C54" s="157"/>
      <c r="D54" s="157"/>
      <c r="E54" s="157"/>
      <c r="F54" s="158">
        <f>+F52-F43</f>
        <v>-1000</v>
      </c>
      <c r="G54" s="92"/>
      <c r="H54" s="92"/>
      <c r="I54" s="92"/>
      <c r="J54" s="88"/>
    </row>
    <row r="55" spans="2:10" s="69" customFormat="1" ht="13.5">
      <c r="B55" s="60"/>
      <c r="C55" s="60"/>
      <c r="D55" s="60"/>
      <c r="E55" s="60"/>
      <c r="F55" s="61"/>
      <c r="G55" s="61"/>
      <c r="H55" s="61"/>
      <c r="I55" s="61"/>
      <c r="J55" s="60"/>
    </row>
    <row r="56" spans="2:10" s="69" customFormat="1" ht="13.5">
      <c r="B56" s="60"/>
      <c r="C56" s="60"/>
      <c r="D56" s="60"/>
      <c r="E56" s="60"/>
      <c r="F56" s="61"/>
      <c r="G56" s="61"/>
      <c r="H56" s="61"/>
      <c r="I56" s="61"/>
      <c r="J56" s="60"/>
    </row>
    <row r="57" spans="2:10" s="69" customFormat="1" ht="13.5">
      <c r="B57" s="60"/>
      <c r="C57" s="60"/>
      <c r="D57" s="60"/>
      <c r="E57" s="60"/>
      <c r="F57" s="61"/>
      <c r="G57" s="61"/>
      <c r="H57" s="61"/>
      <c r="I57" s="61"/>
      <c r="J57" s="60"/>
    </row>
    <row r="58" spans="2:10" s="69" customFormat="1" ht="13.5">
      <c r="B58" s="60"/>
      <c r="C58" s="60"/>
      <c r="D58" s="60"/>
      <c r="E58" s="60"/>
      <c r="F58" s="61"/>
      <c r="G58" s="61"/>
      <c r="H58" s="61"/>
      <c r="I58" s="61"/>
      <c r="J58" s="60"/>
    </row>
    <row r="59" spans="2:10" s="69" customFormat="1" ht="13.5">
      <c r="B59" s="60"/>
      <c r="C59" s="60"/>
      <c r="D59" s="60"/>
      <c r="E59" s="60"/>
      <c r="F59" s="61"/>
      <c r="G59" s="61"/>
      <c r="H59" s="61"/>
      <c r="I59" s="61"/>
      <c r="J59" s="60"/>
    </row>
    <row r="60" spans="2:10" s="69" customFormat="1" ht="13.5">
      <c r="B60" s="60"/>
      <c r="C60" s="60"/>
      <c r="D60" s="60"/>
      <c r="E60" s="60"/>
      <c r="F60" s="61"/>
      <c r="G60" s="61"/>
      <c r="H60" s="61"/>
      <c r="I60" s="61"/>
      <c r="J60" s="60"/>
    </row>
    <row r="61" spans="2:10" s="69" customFormat="1" ht="13.5">
      <c r="B61" s="60"/>
      <c r="C61" s="60"/>
      <c r="D61" s="60"/>
      <c r="E61" s="60"/>
      <c r="F61" s="61"/>
      <c r="G61" s="61"/>
      <c r="H61" s="61"/>
      <c r="I61" s="61"/>
      <c r="J61" s="60"/>
    </row>
    <row r="62" spans="2:10" s="69" customFormat="1" ht="13.5">
      <c r="B62" s="60"/>
      <c r="C62" s="60"/>
      <c r="D62" s="60"/>
      <c r="E62" s="60"/>
      <c r="F62" s="61"/>
      <c r="G62" s="61"/>
      <c r="H62" s="61"/>
      <c r="I62" s="61"/>
      <c r="J62" s="60"/>
    </row>
    <row r="63" spans="2:10" s="69" customFormat="1" ht="13.5">
      <c r="B63" s="60"/>
      <c r="C63" s="60"/>
      <c r="D63" s="60"/>
      <c r="E63" s="60"/>
      <c r="F63" s="61"/>
      <c r="G63" s="61"/>
      <c r="H63" s="61"/>
      <c r="I63" s="61"/>
      <c r="J63" s="60"/>
    </row>
    <row r="64" spans="2:10" s="69" customFormat="1" ht="13.5">
      <c r="B64" s="60"/>
      <c r="C64" s="60"/>
      <c r="D64" s="60"/>
      <c r="E64" s="60"/>
      <c r="F64" s="61"/>
      <c r="G64" s="61"/>
      <c r="H64" s="61"/>
      <c r="I64" s="61"/>
      <c r="J64" s="60"/>
    </row>
    <row r="65" spans="2:10" s="69" customFormat="1" ht="13.5">
      <c r="B65" s="60"/>
      <c r="C65" s="60"/>
      <c r="D65" s="60"/>
      <c r="E65" s="60"/>
      <c r="F65" s="61"/>
      <c r="G65" s="61"/>
      <c r="H65" s="61"/>
      <c r="I65" s="61"/>
      <c r="J65" s="60"/>
    </row>
    <row r="66" spans="2:10" s="69" customFormat="1" ht="13.5">
      <c r="B66" s="60"/>
      <c r="C66" s="60"/>
      <c r="D66" s="60"/>
      <c r="E66" s="60"/>
      <c r="F66" s="61"/>
      <c r="G66" s="61"/>
      <c r="H66" s="61"/>
      <c r="I66" s="61"/>
      <c r="J66" s="60"/>
    </row>
    <row r="67" spans="2:10" s="69" customFormat="1" ht="13.5">
      <c r="B67" s="60"/>
      <c r="C67" s="60"/>
      <c r="D67" s="60"/>
      <c r="E67" s="60"/>
      <c r="F67" s="61"/>
      <c r="G67" s="61"/>
      <c r="H67" s="61"/>
      <c r="I67" s="61"/>
      <c r="J67" s="60"/>
    </row>
    <row r="68" spans="2:10" s="69" customFormat="1" ht="13.5">
      <c r="B68" s="60"/>
      <c r="C68" s="60"/>
      <c r="D68" s="60"/>
      <c r="E68" s="60"/>
      <c r="F68" s="61"/>
      <c r="G68" s="61"/>
      <c r="H68" s="61"/>
      <c r="I68" s="61"/>
      <c r="J68" s="60"/>
    </row>
    <row r="69" spans="2:10" s="69" customFormat="1" ht="13.5">
      <c r="B69" s="60"/>
      <c r="C69" s="60"/>
      <c r="D69" s="60"/>
      <c r="E69" s="60"/>
      <c r="F69" s="61"/>
      <c r="G69" s="61"/>
      <c r="H69" s="61"/>
      <c r="I69" s="61"/>
      <c r="J69" s="60"/>
    </row>
    <row r="70" spans="2:10" s="69" customFormat="1" ht="13.5">
      <c r="B70" s="60"/>
      <c r="C70" s="60"/>
      <c r="D70" s="60"/>
      <c r="E70" s="60"/>
      <c r="F70" s="61"/>
      <c r="G70" s="61"/>
      <c r="H70" s="61"/>
      <c r="I70" s="61"/>
      <c r="J70" s="60"/>
    </row>
    <row r="71" spans="2:10" s="69" customFormat="1" ht="13.5">
      <c r="B71" s="60"/>
      <c r="C71" s="60"/>
      <c r="D71" s="60"/>
      <c r="E71" s="60"/>
      <c r="F71" s="61"/>
      <c r="G71" s="61"/>
      <c r="H71" s="61"/>
      <c r="I71" s="61"/>
      <c r="J71" s="60"/>
    </row>
    <row r="72" spans="2:10" s="69" customFormat="1" ht="13.5">
      <c r="B72" s="60"/>
      <c r="C72" s="60"/>
      <c r="D72" s="60"/>
      <c r="E72" s="60"/>
      <c r="F72" s="61"/>
      <c r="G72" s="61"/>
      <c r="H72" s="61"/>
      <c r="I72" s="61"/>
      <c r="J72" s="60"/>
    </row>
    <row r="73" spans="2:10" s="69" customFormat="1" ht="13.5">
      <c r="B73" s="60"/>
      <c r="C73" s="60"/>
      <c r="D73" s="60"/>
      <c r="E73" s="60"/>
      <c r="F73" s="61"/>
      <c r="G73" s="61"/>
      <c r="H73" s="61"/>
      <c r="I73" s="61"/>
      <c r="J73" s="60"/>
    </row>
    <row r="74" spans="6:9" s="69" customFormat="1" ht="13.5">
      <c r="F74" s="70"/>
      <c r="G74" s="70"/>
      <c r="H74" s="70"/>
      <c r="I74" s="70"/>
    </row>
    <row r="75" spans="6:9" s="69" customFormat="1" ht="13.5">
      <c r="F75" s="70"/>
      <c r="G75" s="70"/>
      <c r="H75" s="70"/>
      <c r="I75" s="70"/>
    </row>
    <row r="76" spans="6:9" s="69" customFormat="1" ht="13.5">
      <c r="F76" s="70"/>
      <c r="G76" s="70"/>
      <c r="H76" s="70"/>
      <c r="I76" s="70"/>
    </row>
    <row r="77" spans="6:9" s="69" customFormat="1" ht="13.5">
      <c r="F77" s="70"/>
      <c r="G77" s="70"/>
      <c r="H77" s="70"/>
      <c r="I77" s="70"/>
    </row>
  </sheetData>
  <sheetProtection password="FEF1" sheet="1"/>
  <mergeCells count="1">
    <mergeCell ref="E4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Bracchi</dc:creator>
  <cp:keywords/>
  <dc:description/>
  <cp:lastModifiedBy>Giulia Gina Gastaldo</cp:lastModifiedBy>
  <cp:lastPrinted>2014-06-21T13:04:53Z</cp:lastPrinted>
  <dcterms:created xsi:type="dcterms:W3CDTF">2008-05-22T07:25:56Z</dcterms:created>
  <dcterms:modified xsi:type="dcterms:W3CDTF">2014-06-24T15:23:02Z</dcterms:modified>
  <cp:category/>
  <cp:version/>
  <cp:contentType/>
  <cp:contentStatus/>
</cp:coreProperties>
</file>